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codeName="{AE6600E7-7A62-396C-DE95-9942FA9DD81E}"/>
  <workbookPr date1904="1" showInkAnnotation="0" codeName="DieseArbeitsmappe" defaultThemeVersion="124226"/>
  <mc:AlternateContent xmlns:mc="http://schemas.openxmlformats.org/markup-compatibility/2006">
    <mc:Choice Requires="x15">
      <x15ac:absPath xmlns:x15ac="http://schemas.microsoft.com/office/spreadsheetml/2010/11/ac" url="H:\Arbeitszeiterfassung\Sicherheitskopie finale Version ab 2013\"/>
    </mc:Choice>
  </mc:AlternateContent>
  <xr:revisionPtr revIDLastSave="0" documentId="13_ncr:1_{AA230282-FF9A-4139-A539-7823120604B8}" xr6:coauthVersionLast="47" xr6:coauthVersionMax="47" xr10:uidLastSave="{00000000-0000-0000-0000-000000000000}"/>
  <workbookProtection workbookPassword="CA4D" lockStructure="1"/>
  <bookViews>
    <workbookView xWindow="-120" yWindow="-120" windowWidth="29040" windowHeight="15840" tabRatio="764" activeTab="9" xr2:uid="{00000000-000D-0000-FFFF-FFFF00000000}"/>
  </bookViews>
  <sheets>
    <sheet name="Hallo!" sheetId="84" r:id="rId1"/>
    <sheet name="Anleitung" sheetId="85" r:id="rId2"/>
    <sheet name="Jan" sheetId="1" r:id="rId3"/>
    <sheet name="Feb" sheetId="70" r:id="rId4"/>
    <sheet name="März" sheetId="73" r:id="rId5"/>
    <sheet name="April" sheetId="74" r:id="rId6"/>
    <sheet name="Mai" sheetId="75" r:id="rId7"/>
    <sheet name="Juni" sheetId="76" r:id="rId8"/>
    <sheet name="Juli" sheetId="77" r:id="rId9"/>
    <sheet name="Aug" sheetId="83" r:id="rId10"/>
    <sheet name="Sept" sheetId="79" r:id="rId11"/>
    <sheet name="Okt" sheetId="81" r:id="rId12"/>
    <sheet name="Nov" sheetId="80" r:id="rId13"/>
    <sheet name="Dez" sheetId="82" r:id="rId14"/>
    <sheet name="Gleitzeitsaldo" sheetId="2" r:id="rId15"/>
    <sheet name="meine Daten" sheetId="53" r:id="rId16"/>
    <sheet name="Feiertage" sheetId="69" r:id="rId17"/>
  </sheets>
  <definedNames>
    <definedName name="_xlnm.Print_Area" localSheetId="5">April!$A$1:$AF$49</definedName>
    <definedName name="_xlnm.Print_Area" localSheetId="9">Aug!$A$1:$Z$48</definedName>
    <definedName name="_xlnm.Print_Area" localSheetId="13">Dez!$A$1:$Z$48</definedName>
    <definedName name="_xlnm.Print_Area" localSheetId="3">Feb!$A$1:$Z$46</definedName>
    <definedName name="_xlnm.Print_Area" localSheetId="2">Jan!$A$1:$Z$50</definedName>
    <definedName name="_xlnm.Print_Area" localSheetId="8">Juli!$B$1:$Z$48</definedName>
    <definedName name="_xlnm.Print_Area" localSheetId="7">Juni!$A$1:$Z$48</definedName>
    <definedName name="_xlnm.Print_Area" localSheetId="6">Mai!$A$1:$Z$48</definedName>
    <definedName name="_xlnm.Print_Area" localSheetId="4">März!$A$1:$Z$48</definedName>
    <definedName name="_xlnm.Print_Area" localSheetId="15">'meine Daten'!$B$1:$V$43</definedName>
    <definedName name="_xlnm.Print_Area" localSheetId="12">Nov!$B$1:$Z$48</definedName>
    <definedName name="_xlnm.Print_Area" localSheetId="11">Okt!$A$1:$Z$48</definedName>
    <definedName name="_xlnm.Print_Area" localSheetId="10">Sept!$A$1:$Z$49</definedName>
    <definedName name="Jahr">Feiertage!$D$4</definedName>
    <definedName name="Ostern">Feiertage!$D$10</definedName>
    <definedName name="Ostersonntag">Feiertage!$H$23</definedName>
  </definedNames>
  <calcPr calcId="181029" iterate="1"/>
</workbook>
</file>

<file path=xl/calcChain.xml><?xml version="1.0" encoding="utf-8"?>
<calcChain xmlns="http://schemas.openxmlformats.org/spreadsheetml/2006/main">
  <c r="D10" i="69" l="1"/>
  <c r="B8" i="69" s="1"/>
  <c r="B21" i="69"/>
  <c r="B20" i="69"/>
  <c r="B19" i="69"/>
  <c r="B18" i="69"/>
  <c r="B15" i="69"/>
  <c r="B10" i="69"/>
  <c r="B5" i="69"/>
  <c r="B9" i="69" l="1"/>
  <c r="B11" i="69"/>
  <c r="N24" i="1" l="1"/>
  <c r="N23" i="1"/>
  <c r="N22" i="1"/>
  <c r="N21" i="1"/>
  <c r="N20" i="1"/>
  <c r="N19" i="1"/>
  <c r="N18" i="1"/>
  <c r="N17" i="1"/>
  <c r="N16" i="1"/>
  <c r="N15" i="1"/>
  <c r="C3" i="2" l="1"/>
  <c r="Q47" i="83" l="1"/>
  <c r="C16" i="2" s="1"/>
  <c r="G42" i="83"/>
  <c r="F42" i="83"/>
  <c r="N41" i="83"/>
  <c r="I41" i="83"/>
  <c r="N40" i="83"/>
  <c r="I40" i="83"/>
  <c r="Q39" i="83"/>
  <c r="N39" i="83"/>
  <c r="I39" i="83"/>
  <c r="O39" i="83" s="1"/>
  <c r="N38" i="83"/>
  <c r="I38" i="83"/>
  <c r="N37" i="83"/>
  <c r="I37" i="83"/>
  <c r="N36" i="83"/>
  <c r="I36" i="83"/>
  <c r="N35" i="83"/>
  <c r="I35" i="83"/>
  <c r="N34" i="83"/>
  <c r="I34" i="83"/>
  <c r="N33" i="83"/>
  <c r="I33" i="83"/>
  <c r="N32" i="83"/>
  <c r="I32" i="83"/>
  <c r="N31" i="83"/>
  <c r="I31" i="83"/>
  <c r="N30" i="83"/>
  <c r="I30" i="83"/>
  <c r="N29" i="83"/>
  <c r="I29" i="83"/>
  <c r="N28" i="83"/>
  <c r="I28" i="83"/>
  <c r="N27" i="83"/>
  <c r="I27" i="83"/>
  <c r="Q26" i="83"/>
  <c r="N26" i="83"/>
  <c r="I26" i="83"/>
  <c r="O26" i="83" s="1"/>
  <c r="N25" i="83"/>
  <c r="I25" i="83"/>
  <c r="Q24" i="83"/>
  <c r="N24" i="83"/>
  <c r="I24" i="83"/>
  <c r="O24" i="83" s="1"/>
  <c r="N23" i="83"/>
  <c r="I23" i="83"/>
  <c r="N22" i="83"/>
  <c r="I22" i="83"/>
  <c r="N21" i="83"/>
  <c r="I21" i="83"/>
  <c r="N20" i="83"/>
  <c r="I20" i="83"/>
  <c r="N19" i="83"/>
  <c r="I19" i="83"/>
  <c r="N18" i="83"/>
  <c r="I18" i="83"/>
  <c r="N17" i="83"/>
  <c r="I17" i="83"/>
  <c r="N16" i="83"/>
  <c r="I16" i="83"/>
  <c r="N15" i="83"/>
  <c r="I15" i="83"/>
  <c r="O15" i="83" s="1"/>
  <c r="N14" i="83"/>
  <c r="I14" i="83"/>
  <c r="N13" i="83"/>
  <c r="I13" i="83"/>
  <c r="N12" i="83"/>
  <c r="I12" i="83"/>
  <c r="N11" i="83"/>
  <c r="I11" i="83"/>
  <c r="O11" i="83" s="1"/>
  <c r="Q11" i="83" s="1"/>
  <c r="J1" i="83"/>
  <c r="S11" i="83" l="1"/>
  <c r="S12" i="83" s="1"/>
  <c r="O14" i="83"/>
  <c r="O23" i="83"/>
  <c r="Q23" i="83" s="1"/>
  <c r="O21" i="83"/>
  <c r="O41" i="83"/>
  <c r="O22" i="83"/>
  <c r="O29" i="83"/>
  <c r="Q29" i="83" s="1"/>
  <c r="O31" i="83"/>
  <c r="Q31" i="83" s="1"/>
  <c r="O37" i="83"/>
  <c r="Q37" i="83" s="1"/>
  <c r="O13" i="83"/>
  <c r="O16" i="83"/>
  <c r="Q16" i="83" s="1"/>
  <c r="O18" i="83"/>
  <c r="Q18" i="83" s="1"/>
  <c r="O30" i="83"/>
  <c r="Q30" i="83" s="1"/>
  <c r="O32" i="83"/>
  <c r="Q32" i="83" s="1"/>
  <c r="O34" i="83"/>
  <c r="Q34" i="83" s="1"/>
  <c r="O38" i="83"/>
  <c r="Q38" i="83" s="1"/>
  <c r="O40" i="83"/>
  <c r="O19" i="83"/>
  <c r="O27" i="83"/>
  <c r="O35" i="83"/>
  <c r="Q35" i="83" s="1"/>
  <c r="O17" i="83"/>
  <c r="Q17" i="83" s="1"/>
  <c r="O25" i="83"/>
  <c r="Q25" i="83" s="1"/>
  <c r="O33" i="83"/>
  <c r="Q33" i="83" s="1"/>
  <c r="O12" i="83"/>
  <c r="Q12" i="83" s="1"/>
  <c r="O20" i="83"/>
  <c r="O28" i="83"/>
  <c r="O36" i="83"/>
  <c r="Q36" i="83" s="1"/>
  <c r="B12" i="69"/>
  <c r="B13" i="69" s="1"/>
  <c r="Q41" i="82" l="1"/>
  <c r="Q40" i="82"/>
  <c r="Q39" i="82"/>
  <c r="Q38" i="82"/>
  <c r="Q37" i="82"/>
  <c r="Q36" i="82"/>
  <c r="Q35" i="82"/>
  <c r="Q34" i="82"/>
  <c r="Q33" i="82"/>
  <c r="Q32" i="82"/>
  <c r="Q31" i="82"/>
  <c r="Q30" i="82"/>
  <c r="Q29" i="82"/>
  <c r="Q28" i="82"/>
  <c r="Q27" i="82"/>
  <c r="Q26" i="82"/>
  <c r="Q22" i="82"/>
  <c r="Q21" i="82"/>
  <c r="Q20" i="82"/>
  <c r="Q15" i="82"/>
  <c r="Q14" i="82"/>
  <c r="Q13" i="82"/>
  <c r="Q38" i="80"/>
  <c r="Q37" i="80"/>
  <c r="Q36" i="80"/>
  <c r="Q31" i="80"/>
  <c r="Q30" i="80"/>
  <c r="Q29" i="80"/>
  <c r="Q24" i="80"/>
  <c r="Q23" i="80"/>
  <c r="Q17" i="80"/>
  <c r="Q16" i="80"/>
  <c r="Q15" i="80"/>
  <c r="Q41" i="81"/>
  <c r="Q40" i="81"/>
  <c r="Q39" i="81"/>
  <c r="Q35" i="81"/>
  <c r="Q34" i="81"/>
  <c r="Q33" i="81"/>
  <c r="Q32" i="81"/>
  <c r="Q27" i="81"/>
  <c r="Q26" i="81"/>
  <c r="Q25" i="81"/>
  <c r="Q20" i="81"/>
  <c r="Q19" i="81"/>
  <c r="Q18" i="81"/>
  <c r="Q14" i="81"/>
  <c r="Q13" i="81"/>
  <c r="Q12" i="81"/>
  <c r="Q11" i="81"/>
  <c r="Q40" i="79"/>
  <c r="Q39" i="79"/>
  <c r="Q38" i="79"/>
  <c r="Q37" i="79"/>
  <c r="Q36" i="79"/>
  <c r="Q35" i="79"/>
  <c r="Q34" i="79"/>
  <c r="Q33" i="79"/>
  <c r="Q32" i="79"/>
  <c r="Q28" i="79"/>
  <c r="Q27" i="79"/>
  <c r="Q22" i="79"/>
  <c r="Q21" i="79"/>
  <c r="Q20" i="79"/>
  <c r="Q15" i="79"/>
  <c r="Q14" i="79"/>
  <c r="Q13" i="79"/>
  <c r="Q41" i="77"/>
  <c r="Q40" i="77"/>
  <c r="Q35" i="77"/>
  <c r="Q34" i="77"/>
  <c r="Q33" i="77"/>
  <c r="Q28" i="77"/>
  <c r="Q26" i="77"/>
  <c r="Q21" i="77"/>
  <c r="Q19" i="77"/>
  <c r="Q14" i="77"/>
  <c r="Q13" i="77"/>
  <c r="Q12" i="77"/>
  <c r="Q36" i="76"/>
  <c r="Q35" i="76"/>
  <c r="Q29" i="76"/>
  <c r="Q28" i="76"/>
  <c r="Q27" i="76"/>
  <c r="Q26" i="76"/>
  <c r="Q25" i="76"/>
  <c r="Q24" i="76"/>
  <c r="Q23" i="76"/>
  <c r="Q22" i="76"/>
  <c r="Q21" i="76"/>
  <c r="Q18" i="76"/>
  <c r="Q16" i="76"/>
  <c r="Q15" i="76"/>
  <c r="Q14" i="76"/>
  <c r="Q13" i="76"/>
  <c r="Q12" i="76"/>
  <c r="Q11" i="76"/>
  <c r="Q41" i="75"/>
  <c r="Q40" i="75"/>
  <c r="Q39" i="75"/>
  <c r="Q38" i="75"/>
  <c r="Q37" i="75"/>
  <c r="Q36" i="75"/>
  <c r="Q32" i="75"/>
  <c r="Q31" i="75"/>
  <c r="Q26" i="75"/>
  <c r="Q25" i="75"/>
  <c r="Q24" i="75"/>
  <c r="Q19" i="75"/>
  <c r="Q18" i="75"/>
  <c r="Q17" i="75"/>
  <c r="Q12" i="75"/>
  <c r="Q11" i="75"/>
  <c r="Q40" i="74"/>
  <c r="Q35" i="74"/>
  <c r="Q34" i="74"/>
  <c r="Q33" i="74"/>
  <c r="Q28" i="74"/>
  <c r="Q27" i="74"/>
  <c r="Q26" i="74"/>
  <c r="Q25" i="74"/>
  <c r="Q21" i="74"/>
  <c r="Q20" i="74"/>
  <c r="Q19" i="74"/>
  <c r="Q14" i="74"/>
  <c r="Q13" i="74"/>
  <c r="Q12" i="74"/>
  <c r="Q38" i="73"/>
  <c r="Q37" i="73"/>
  <c r="Q36" i="73"/>
  <c r="Q30" i="73"/>
  <c r="Q29" i="73"/>
  <c r="Q24" i="73"/>
  <c r="Q23" i="73"/>
  <c r="Q22" i="73"/>
  <c r="Q17" i="73"/>
  <c r="Q16" i="73"/>
  <c r="Q15" i="73"/>
  <c r="Q39" i="70"/>
  <c r="Q38" i="70"/>
  <c r="Q37" i="70"/>
  <c r="Q36" i="70"/>
  <c r="Q31" i="70"/>
  <c r="Q30" i="70"/>
  <c r="Q29" i="70"/>
  <c r="Q24" i="70"/>
  <c r="Q23" i="70"/>
  <c r="Q22" i="70"/>
  <c r="Q16" i="70"/>
  <c r="Q15" i="70"/>
  <c r="Q40" i="1"/>
  <c r="Q39" i="1"/>
  <c r="Q34" i="1"/>
  <c r="Q33" i="1"/>
  <c r="Q32" i="1"/>
  <c r="Q27" i="1"/>
  <c r="Q26" i="1"/>
  <c r="Q25" i="1"/>
  <c r="Q19" i="1"/>
  <c r="Q13" i="1"/>
  <c r="S12" i="1" l="1"/>
  <c r="Q10" i="1" l="1"/>
  <c r="Q47" i="82"/>
  <c r="C20" i="2" s="1"/>
  <c r="G42" i="82"/>
  <c r="F42" i="82"/>
  <c r="N41" i="82"/>
  <c r="I41" i="82"/>
  <c r="N40" i="82"/>
  <c r="I40" i="82"/>
  <c r="N39" i="82"/>
  <c r="I39" i="82"/>
  <c r="N38" i="82"/>
  <c r="I38" i="82"/>
  <c r="O38" i="82" s="1"/>
  <c r="N37" i="82"/>
  <c r="I37" i="82"/>
  <c r="N36" i="82"/>
  <c r="I36" i="82"/>
  <c r="N35" i="82"/>
  <c r="I35" i="82"/>
  <c r="N34" i="82"/>
  <c r="I34" i="82"/>
  <c r="N33" i="82"/>
  <c r="I33" i="82"/>
  <c r="N32" i="82"/>
  <c r="I32" i="82"/>
  <c r="N31" i="82"/>
  <c r="I31" i="82"/>
  <c r="N30" i="82"/>
  <c r="I30" i="82"/>
  <c r="N29" i="82"/>
  <c r="I29" i="82"/>
  <c r="N28" i="82"/>
  <c r="I28" i="82"/>
  <c r="N27" i="82"/>
  <c r="I27" i="82"/>
  <c r="N26" i="82"/>
  <c r="I26" i="82"/>
  <c r="N25" i="82"/>
  <c r="I25" i="82"/>
  <c r="N24" i="82"/>
  <c r="I24" i="82"/>
  <c r="N23" i="82"/>
  <c r="I23" i="82"/>
  <c r="N22" i="82"/>
  <c r="I22" i="82"/>
  <c r="N21" i="82"/>
  <c r="I21" i="82"/>
  <c r="N20" i="82"/>
  <c r="I20" i="82"/>
  <c r="N19" i="82"/>
  <c r="I19" i="82"/>
  <c r="N18" i="82"/>
  <c r="I18" i="82"/>
  <c r="N17" i="82"/>
  <c r="I17" i="82"/>
  <c r="N16" i="82"/>
  <c r="I16" i="82"/>
  <c r="N15" i="82"/>
  <c r="I15" i="82"/>
  <c r="N14" i="82"/>
  <c r="I14" i="82"/>
  <c r="N13" i="82"/>
  <c r="I13" i="82"/>
  <c r="N12" i="82"/>
  <c r="I12" i="82"/>
  <c r="N11" i="82"/>
  <c r="I11" i="82"/>
  <c r="J1" i="82"/>
  <c r="Q47" i="81"/>
  <c r="C18" i="2" s="1"/>
  <c r="G42" i="81"/>
  <c r="F42" i="81"/>
  <c r="N41" i="81"/>
  <c r="I41" i="81"/>
  <c r="N40" i="81"/>
  <c r="I40" i="81"/>
  <c r="N39" i="81"/>
  <c r="I39" i="81"/>
  <c r="N38" i="81"/>
  <c r="I38" i="81"/>
  <c r="N37" i="81"/>
  <c r="I37" i="81"/>
  <c r="N36" i="81"/>
  <c r="I36" i="81"/>
  <c r="O36" i="81" s="1"/>
  <c r="N35" i="81"/>
  <c r="I35" i="81"/>
  <c r="N34" i="81"/>
  <c r="I34" i="81"/>
  <c r="N33" i="81"/>
  <c r="I33" i="81"/>
  <c r="N32" i="81"/>
  <c r="I32" i="81"/>
  <c r="N31" i="81"/>
  <c r="I31" i="81"/>
  <c r="N30" i="81"/>
  <c r="I30" i="81"/>
  <c r="O30" i="81" s="1"/>
  <c r="N29" i="81"/>
  <c r="I29" i="81"/>
  <c r="N28" i="81"/>
  <c r="I28" i="81"/>
  <c r="N27" i="81"/>
  <c r="I27" i="81"/>
  <c r="N26" i="81"/>
  <c r="I26" i="81"/>
  <c r="N25" i="81"/>
  <c r="I25" i="81"/>
  <c r="N24" i="81"/>
  <c r="I24" i="81"/>
  <c r="N23" i="81"/>
  <c r="I23" i="81"/>
  <c r="N22" i="81"/>
  <c r="I22" i="81"/>
  <c r="N21" i="81"/>
  <c r="I21" i="81"/>
  <c r="N20" i="81"/>
  <c r="I20" i="81"/>
  <c r="N19" i="81"/>
  <c r="I19" i="81"/>
  <c r="N18" i="81"/>
  <c r="I18" i="81"/>
  <c r="N17" i="81"/>
  <c r="I17" i="81"/>
  <c r="N16" i="81"/>
  <c r="I16" i="81"/>
  <c r="N15" i="81"/>
  <c r="I15" i="81"/>
  <c r="N14" i="81"/>
  <c r="I14" i="81"/>
  <c r="N13" i="81"/>
  <c r="I13" i="81"/>
  <c r="N12" i="81"/>
  <c r="I12" i="81"/>
  <c r="S11" i="81"/>
  <c r="S12" i="81" s="1"/>
  <c r="S13" i="81" s="1"/>
  <c r="S14" i="81" s="1"/>
  <c r="N11" i="81"/>
  <c r="I11" i="81"/>
  <c r="J1" i="81"/>
  <c r="Q46" i="80"/>
  <c r="C19" i="2" s="1"/>
  <c r="G41" i="80"/>
  <c r="F41" i="80"/>
  <c r="N40" i="80"/>
  <c r="I40" i="80"/>
  <c r="N39" i="80"/>
  <c r="I39" i="80"/>
  <c r="N38" i="80"/>
  <c r="I38" i="80"/>
  <c r="N37" i="80"/>
  <c r="I37" i="80"/>
  <c r="N36" i="80"/>
  <c r="I36" i="80"/>
  <c r="N35" i="80"/>
  <c r="I35" i="80"/>
  <c r="N34" i="80"/>
  <c r="I34" i="80"/>
  <c r="N33" i="80"/>
  <c r="I33" i="80"/>
  <c r="N32" i="80"/>
  <c r="I32" i="80"/>
  <c r="N31" i="80"/>
  <c r="I31" i="80"/>
  <c r="N30" i="80"/>
  <c r="I30" i="80"/>
  <c r="N29" i="80"/>
  <c r="I29" i="80"/>
  <c r="N28" i="80"/>
  <c r="I28" i="80"/>
  <c r="N27" i="80"/>
  <c r="I27" i="80"/>
  <c r="N26" i="80"/>
  <c r="I26" i="80"/>
  <c r="N25" i="80"/>
  <c r="I25" i="80"/>
  <c r="N24" i="80"/>
  <c r="I24" i="80"/>
  <c r="N23" i="80"/>
  <c r="I23" i="80"/>
  <c r="N22" i="80"/>
  <c r="I22" i="80"/>
  <c r="N21" i="80"/>
  <c r="I21" i="80"/>
  <c r="N20" i="80"/>
  <c r="I20" i="80"/>
  <c r="N19" i="80"/>
  <c r="I19" i="80"/>
  <c r="N18" i="80"/>
  <c r="I18" i="80"/>
  <c r="N17" i="80"/>
  <c r="I17" i="80"/>
  <c r="N16" i="80"/>
  <c r="I16" i="80"/>
  <c r="N15" i="80"/>
  <c r="I15" i="80"/>
  <c r="N14" i="80"/>
  <c r="I14" i="80"/>
  <c r="N13" i="80"/>
  <c r="I13" i="80"/>
  <c r="N12" i="80"/>
  <c r="I12" i="80"/>
  <c r="N11" i="80"/>
  <c r="I11" i="80"/>
  <c r="J1" i="80"/>
  <c r="Q46" i="79"/>
  <c r="C17" i="2" s="1"/>
  <c r="G41" i="79"/>
  <c r="F41" i="79"/>
  <c r="S40" i="79"/>
  <c r="N40" i="79"/>
  <c r="I40" i="79"/>
  <c r="N39" i="79"/>
  <c r="I39" i="79"/>
  <c r="N38" i="79"/>
  <c r="I38" i="79"/>
  <c r="N37" i="79"/>
  <c r="I37" i="79"/>
  <c r="N36" i="79"/>
  <c r="I36" i="79"/>
  <c r="N35" i="79"/>
  <c r="I35" i="79"/>
  <c r="N34" i="79"/>
  <c r="I34" i="79"/>
  <c r="N33" i="79"/>
  <c r="I33" i="79"/>
  <c r="N32" i="79"/>
  <c r="I32" i="79"/>
  <c r="N31" i="79"/>
  <c r="I31" i="79"/>
  <c r="N30" i="79"/>
  <c r="I30" i="79"/>
  <c r="N29" i="79"/>
  <c r="I29" i="79"/>
  <c r="N28" i="79"/>
  <c r="I28" i="79"/>
  <c r="N27" i="79"/>
  <c r="I27" i="79"/>
  <c r="N26" i="79"/>
  <c r="I26" i="79"/>
  <c r="N25" i="79"/>
  <c r="I25" i="79"/>
  <c r="N24" i="79"/>
  <c r="I24" i="79"/>
  <c r="N23" i="79"/>
  <c r="I23" i="79"/>
  <c r="N22" i="79"/>
  <c r="I22" i="79"/>
  <c r="N21" i="79"/>
  <c r="I21" i="79"/>
  <c r="N20" i="79"/>
  <c r="I20" i="79"/>
  <c r="N19" i="79"/>
  <c r="I19" i="79"/>
  <c r="N18" i="79"/>
  <c r="I18" i="79"/>
  <c r="N17" i="79"/>
  <c r="I17" i="79"/>
  <c r="N16" i="79"/>
  <c r="I16" i="79"/>
  <c r="N15" i="79"/>
  <c r="I15" i="79"/>
  <c r="N14" i="79"/>
  <c r="I14" i="79"/>
  <c r="N13" i="79"/>
  <c r="I13" i="79"/>
  <c r="N12" i="79"/>
  <c r="I12" i="79"/>
  <c r="N11" i="79"/>
  <c r="I11" i="79"/>
  <c r="J1" i="79"/>
  <c r="Q47" i="77"/>
  <c r="C15" i="2" s="1"/>
  <c r="G42" i="77"/>
  <c r="F42" i="77"/>
  <c r="N41" i="77"/>
  <c r="I41" i="77"/>
  <c r="N40" i="77"/>
  <c r="I40" i="77"/>
  <c r="N39" i="77"/>
  <c r="I39" i="77"/>
  <c r="N38" i="77"/>
  <c r="I38" i="77"/>
  <c r="N37" i="77"/>
  <c r="I37" i="77"/>
  <c r="N36" i="77"/>
  <c r="I36" i="77"/>
  <c r="N35" i="77"/>
  <c r="I35" i="77"/>
  <c r="N34" i="77"/>
  <c r="I34" i="77"/>
  <c r="N33" i="77"/>
  <c r="I33" i="77"/>
  <c r="N32" i="77"/>
  <c r="I32" i="77"/>
  <c r="N31" i="77"/>
  <c r="I31" i="77"/>
  <c r="N30" i="77"/>
  <c r="I30" i="77"/>
  <c r="N29" i="77"/>
  <c r="I29" i="77"/>
  <c r="N28" i="77"/>
  <c r="I28" i="77"/>
  <c r="N27" i="77"/>
  <c r="I27" i="77"/>
  <c r="N26" i="77"/>
  <c r="I26" i="77"/>
  <c r="N25" i="77"/>
  <c r="I25" i="77"/>
  <c r="N24" i="77"/>
  <c r="I24" i="77"/>
  <c r="N23" i="77"/>
  <c r="I23" i="77"/>
  <c r="N22" i="77"/>
  <c r="I22" i="77"/>
  <c r="N21" i="77"/>
  <c r="I21" i="77"/>
  <c r="N20" i="77"/>
  <c r="I20" i="77"/>
  <c r="N19" i="77"/>
  <c r="I19" i="77"/>
  <c r="N18" i="77"/>
  <c r="I18" i="77"/>
  <c r="N17" i="77"/>
  <c r="I17" i="77"/>
  <c r="N16" i="77"/>
  <c r="I16" i="77"/>
  <c r="N15" i="77"/>
  <c r="I15" i="77"/>
  <c r="N14" i="77"/>
  <c r="I14" i="77"/>
  <c r="N13" i="77"/>
  <c r="I13" i="77"/>
  <c r="N12" i="77"/>
  <c r="I12" i="77"/>
  <c r="N11" i="77"/>
  <c r="I11" i="77"/>
  <c r="J1" i="77"/>
  <c r="Q46" i="76"/>
  <c r="C14" i="2" s="1"/>
  <c r="G41" i="76"/>
  <c r="F41" i="76"/>
  <c r="N40" i="76"/>
  <c r="I40" i="76"/>
  <c r="N39" i="76"/>
  <c r="I39" i="76"/>
  <c r="N38" i="76"/>
  <c r="I38" i="76"/>
  <c r="N37" i="76"/>
  <c r="I37" i="76"/>
  <c r="N36" i="76"/>
  <c r="I36" i="76"/>
  <c r="N35" i="76"/>
  <c r="I35" i="76"/>
  <c r="N34" i="76"/>
  <c r="I34" i="76"/>
  <c r="N33" i="76"/>
  <c r="I33" i="76"/>
  <c r="N32" i="76"/>
  <c r="I32" i="76"/>
  <c r="N31" i="76"/>
  <c r="I31" i="76"/>
  <c r="N30" i="76"/>
  <c r="I30" i="76"/>
  <c r="N29" i="76"/>
  <c r="I29" i="76"/>
  <c r="N28" i="76"/>
  <c r="I28" i="76"/>
  <c r="N27" i="76"/>
  <c r="I27" i="76"/>
  <c r="N26" i="76"/>
  <c r="I26" i="76"/>
  <c r="N25" i="76"/>
  <c r="I25" i="76"/>
  <c r="N24" i="76"/>
  <c r="I24" i="76"/>
  <c r="N23" i="76"/>
  <c r="I23" i="76"/>
  <c r="N22" i="76"/>
  <c r="I22" i="76"/>
  <c r="N21" i="76"/>
  <c r="I21" i="76"/>
  <c r="N20" i="76"/>
  <c r="I20" i="76"/>
  <c r="N19" i="76"/>
  <c r="I19" i="76"/>
  <c r="N18" i="76"/>
  <c r="I18" i="76"/>
  <c r="N17" i="76"/>
  <c r="I17" i="76"/>
  <c r="N16" i="76"/>
  <c r="I16" i="76"/>
  <c r="N15" i="76"/>
  <c r="I15" i="76"/>
  <c r="N14" i="76"/>
  <c r="I14" i="76"/>
  <c r="N13" i="76"/>
  <c r="I13" i="76"/>
  <c r="N12" i="76"/>
  <c r="I12" i="76"/>
  <c r="S11" i="76"/>
  <c r="S12" i="76" s="1"/>
  <c r="S13" i="76" s="1"/>
  <c r="S14" i="76" s="1"/>
  <c r="S15" i="76" s="1"/>
  <c r="S16" i="76" s="1"/>
  <c r="N11" i="76"/>
  <c r="I11" i="76"/>
  <c r="J1" i="76"/>
  <c r="S11" i="1"/>
  <c r="O28" i="81" l="1"/>
  <c r="O34" i="81"/>
  <c r="O18" i="77"/>
  <c r="O30" i="77"/>
  <c r="O14" i="82"/>
  <c r="O12" i="81"/>
  <c r="O18" i="81"/>
  <c r="O24" i="81"/>
  <c r="O16" i="81"/>
  <c r="O22" i="81"/>
  <c r="O40" i="81"/>
  <c r="O22" i="77"/>
  <c r="O34" i="77"/>
  <c r="O18" i="82"/>
  <c r="O30" i="82"/>
  <c r="O14" i="77"/>
  <c r="O26" i="77"/>
  <c r="O38" i="77"/>
  <c r="O34" i="82"/>
  <c r="O14" i="81"/>
  <c r="O20" i="81"/>
  <c r="O26" i="81"/>
  <c r="O32" i="81"/>
  <c r="O38" i="81"/>
  <c r="O12" i="82"/>
  <c r="O16" i="82"/>
  <c r="O20" i="82"/>
  <c r="O28" i="82"/>
  <c r="O32" i="82"/>
  <c r="O36" i="82"/>
  <c r="O40" i="82"/>
  <c r="O12" i="77"/>
  <c r="O16" i="77"/>
  <c r="O20" i="77"/>
  <c r="O24" i="77"/>
  <c r="O28" i="77"/>
  <c r="O32" i="77"/>
  <c r="O36" i="77"/>
  <c r="O40" i="77"/>
  <c r="O13" i="80"/>
  <c r="O15" i="80"/>
  <c r="O17" i="80"/>
  <c r="O19" i="80"/>
  <c r="O21" i="80"/>
  <c r="O23" i="80"/>
  <c r="O25" i="80"/>
  <c r="O27" i="80"/>
  <c r="O29" i="80"/>
  <c r="O31" i="80"/>
  <c r="O33" i="80"/>
  <c r="O36" i="80"/>
  <c r="O38" i="80"/>
  <c r="O40" i="80"/>
  <c r="O13" i="79"/>
  <c r="O15" i="79"/>
  <c r="O17" i="79"/>
  <c r="O19" i="79"/>
  <c r="O21" i="79"/>
  <c r="O23" i="79"/>
  <c r="O25" i="79"/>
  <c r="O27" i="79"/>
  <c r="O29" i="79"/>
  <c r="O31" i="79"/>
  <c r="O33" i="79"/>
  <c r="O36" i="79"/>
  <c r="O38" i="79"/>
  <c r="O13" i="76"/>
  <c r="O15" i="76"/>
  <c r="O17" i="76"/>
  <c r="O19" i="76"/>
  <c r="O21" i="76"/>
  <c r="O23" i="76"/>
  <c r="O25" i="76"/>
  <c r="O27" i="76"/>
  <c r="O29" i="76"/>
  <c r="O31" i="76"/>
  <c r="O33" i="76"/>
  <c r="O40" i="76"/>
  <c r="O11" i="82"/>
  <c r="O13" i="82"/>
  <c r="O15" i="82"/>
  <c r="O17" i="82"/>
  <c r="O19" i="82"/>
  <c r="O27" i="82"/>
  <c r="O29" i="82"/>
  <c r="O31" i="82"/>
  <c r="O33" i="82"/>
  <c r="O35" i="82"/>
  <c r="O37" i="82"/>
  <c r="O39" i="82"/>
  <c r="O41" i="82"/>
  <c r="O11" i="80"/>
  <c r="O12" i="80"/>
  <c r="O14" i="80"/>
  <c r="O16" i="80"/>
  <c r="O18" i="80"/>
  <c r="O20" i="80"/>
  <c r="O22" i="80"/>
  <c r="O24" i="80"/>
  <c r="O26" i="80"/>
  <c r="O28" i="80"/>
  <c r="O30" i="80"/>
  <c r="O32" i="80"/>
  <c r="O35" i="80"/>
  <c r="O37" i="80"/>
  <c r="O39" i="80"/>
  <c r="O11" i="81"/>
  <c r="O13" i="81"/>
  <c r="O15" i="81"/>
  <c r="O17" i="81"/>
  <c r="O19" i="81"/>
  <c r="O21" i="81"/>
  <c r="O23" i="81"/>
  <c r="O25" i="81"/>
  <c r="O27" i="81"/>
  <c r="O29" i="81"/>
  <c r="O31" i="81"/>
  <c r="O33" i="81"/>
  <c r="O35" i="81"/>
  <c r="O37" i="81"/>
  <c r="O39" i="81"/>
  <c r="O11" i="79"/>
  <c r="O12" i="79"/>
  <c r="O14" i="79"/>
  <c r="O16" i="79"/>
  <c r="O18" i="79"/>
  <c r="O20" i="79"/>
  <c r="O22" i="79"/>
  <c r="O24" i="79"/>
  <c r="O26" i="79"/>
  <c r="O28" i="79"/>
  <c r="O30" i="79"/>
  <c r="O32" i="79"/>
  <c r="O35" i="79"/>
  <c r="O37" i="79"/>
  <c r="O39" i="79"/>
  <c r="O11" i="77"/>
  <c r="O13" i="77"/>
  <c r="O15" i="77"/>
  <c r="O17" i="77"/>
  <c r="O19" i="77"/>
  <c r="O21" i="77"/>
  <c r="O23" i="77"/>
  <c r="O25" i="77"/>
  <c r="O27" i="77"/>
  <c r="Q27" i="77" s="1"/>
  <c r="O29" i="77"/>
  <c r="O31" i="77"/>
  <c r="O33" i="77"/>
  <c r="O35" i="77"/>
  <c r="O37" i="77"/>
  <c r="O39" i="77"/>
  <c r="O11" i="76"/>
  <c r="O12" i="76"/>
  <c r="O14" i="76"/>
  <c r="O16" i="76"/>
  <c r="O18" i="76"/>
  <c r="O20" i="76"/>
  <c r="O22" i="76"/>
  <c r="O24" i="76"/>
  <c r="O26" i="76"/>
  <c r="O28" i="76"/>
  <c r="O30" i="76"/>
  <c r="O32" i="76"/>
  <c r="O34" i="80"/>
  <c r="O34" i="79"/>
  <c r="O21" i="82"/>
  <c r="O22" i="82"/>
  <c r="O23" i="82"/>
  <c r="O24" i="82"/>
  <c r="O25" i="82"/>
  <c r="O26" i="82"/>
  <c r="O41" i="81"/>
  <c r="O40" i="79"/>
  <c r="O41" i="77"/>
  <c r="O34" i="76"/>
  <c r="O35" i="76"/>
  <c r="O36" i="76"/>
  <c r="O37" i="76"/>
  <c r="O38" i="76"/>
  <c r="O39" i="76"/>
  <c r="Q47" i="75"/>
  <c r="C13" i="2" s="1"/>
  <c r="G42" i="75"/>
  <c r="F42" i="75"/>
  <c r="N41" i="75"/>
  <c r="I41" i="75"/>
  <c r="O41" i="75" s="1"/>
  <c r="N40" i="75"/>
  <c r="I40" i="75"/>
  <c r="O40" i="75" s="1"/>
  <c r="N39" i="75"/>
  <c r="I39" i="75"/>
  <c r="N38" i="75"/>
  <c r="I38" i="75"/>
  <c r="O38" i="75" s="1"/>
  <c r="N37" i="75"/>
  <c r="I37" i="75"/>
  <c r="O37" i="75" s="1"/>
  <c r="N36" i="75"/>
  <c r="I36" i="75"/>
  <c r="N35" i="75"/>
  <c r="I35" i="75"/>
  <c r="N34" i="75"/>
  <c r="I34" i="75"/>
  <c r="N33" i="75"/>
  <c r="I33" i="75"/>
  <c r="N32" i="75"/>
  <c r="I32" i="75"/>
  <c r="N31" i="75"/>
  <c r="I31" i="75"/>
  <c r="N30" i="75"/>
  <c r="I30" i="75"/>
  <c r="N29" i="75"/>
  <c r="I29" i="75"/>
  <c r="N28" i="75"/>
  <c r="I28" i="75"/>
  <c r="O28" i="75" s="1"/>
  <c r="N27" i="75"/>
  <c r="I27" i="75"/>
  <c r="N26" i="75"/>
  <c r="I26" i="75"/>
  <c r="N25" i="75"/>
  <c r="I25" i="75"/>
  <c r="O25" i="75" s="1"/>
  <c r="N24" i="75"/>
  <c r="I24" i="75"/>
  <c r="N23" i="75"/>
  <c r="I23" i="75"/>
  <c r="N22" i="75"/>
  <c r="I22" i="75"/>
  <c r="N21" i="75"/>
  <c r="I21" i="75"/>
  <c r="N20" i="75"/>
  <c r="I20" i="75"/>
  <c r="N19" i="75"/>
  <c r="I19" i="75"/>
  <c r="O19" i="75" s="1"/>
  <c r="N18" i="75"/>
  <c r="I18" i="75"/>
  <c r="N17" i="75"/>
  <c r="I17" i="75"/>
  <c r="N16" i="75"/>
  <c r="I16" i="75"/>
  <c r="O16" i="75" s="1"/>
  <c r="N15" i="75"/>
  <c r="I15" i="75"/>
  <c r="N14" i="75"/>
  <c r="I14" i="75"/>
  <c r="N13" i="75"/>
  <c r="I13" i="75"/>
  <c r="N12" i="75"/>
  <c r="I12" i="75"/>
  <c r="S11" i="75"/>
  <c r="S12" i="75" s="1"/>
  <c r="N11" i="75"/>
  <c r="I11" i="75"/>
  <c r="J1" i="75"/>
  <c r="Q46" i="74"/>
  <c r="C12" i="2" s="1"/>
  <c r="G41" i="74"/>
  <c r="F41" i="74"/>
  <c r="N40" i="74"/>
  <c r="I40" i="74"/>
  <c r="N39" i="74"/>
  <c r="I39" i="74"/>
  <c r="N38" i="74"/>
  <c r="I38" i="74"/>
  <c r="N37" i="74"/>
  <c r="I37" i="74"/>
  <c r="N36" i="74"/>
  <c r="I36" i="74"/>
  <c r="N35" i="74"/>
  <c r="I35" i="74"/>
  <c r="N34" i="74"/>
  <c r="I34" i="74"/>
  <c r="N33" i="74"/>
  <c r="I33" i="74"/>
  <c r="N32" i="74"/>
  <c r="I32" i="74"/>
  <c r="N31" i="74"/>
  <c r="I31" i="74"/>
  <c r="N30" i="74"/>
  <c r="I30" i="74"/>
  <c r="N29" i="74"/>
  <c r="I29" i="74"/>
  <c r="N28" i="74"/>
  <c r="I28" i="74"/>
  <c r="N27" i="74"/>
  <c r="I27" i="74"/>
  <c r="N26" i="74"/>
  <c r="I26" i="74"/>
  <c r="N25" i="74"/>
  <c r="I25" i="74"/>
  <c r="N24" i="74"/>
  <c r="I24" i="74"/>
  <c r="N23" i="74"/>
  <c r="I23" i="74"/>
  <c r="N22" i="74"/>
  <c r="I22" i="74"/>
  <c r="N21" i="74"/>
  <c r="I21" i="74"/>
  <c r="N20" i="74"/>
  <c r="I20" i="74"/>
  <c r="N19" i="74"/>
  <c r="I19" i="74"/>
  <c r="N18" i="74"/>
  <c r="I18" i="74"/>
  <c r="N17" i="74"/>
  <c r="I17" i="74"/>
  <c r="N16" i="74"/>
  <c r="I16" i="74"/>
  <c r="N15" i="74"/>
  <c r="I15" i="74"/>
  <c r="N14" i="74"/>
  <c r="I14" i="74"/>
  <c r="N13" i="74"/>
  <c r="I13" i="74"/>
  <c r="N12" i="74"/>
  <c r="I12" i="74"/>
  <c r="N11" i="74"/>
  <c r="I11" i="74"/>
  <c r="J1" i="74"/>
  <c r="N39" i="70"/>
  <c r="I39" i="70"/>
  <c r="B11" i="1"/>
  <c r="O13" i="75" l="1"/>
  <c r="O22" i="75"/>
  <c r="O31" i="75"/>
  <c r="O34" i="75"/>
  <c r="O14" i="75"/>
  <c r="O17" i="75"/>
  <c r="O20" i="75"/>
  <c r="O23" i="75"/>
  <c r="O26" i="75"/>
  <c r="O29" i="75"/>
  <c r="O32" i="75"/>
  <c r="O35" i="75"/>
  <c r="O12" i="75"/>
  <c r="O15" i="75"/>
  <c r="O18" i="75"/>
  <c r="O21" i="75"/>
  <c r="O24" i="75"/>
  <c r="O27" i="75"/>
  <c r="O30" i="75"/>
  <c r="O33" i="75"/>
  <c r="O36" i="75"/>
  <c r="O39" i="75"/>
  <c r="O15" i="74"/>
  <c r="O19" i="74"/>
  <c r="O23" i="74"/>
  <c r="O27" i="74"/>
  <c r="O31" i="74"/>
  <c r="O35" i="74"/>
  <c r="O39" i="74"/>
  <c r="O39" i="70"/>
  <c r="O13" i="74"/>
  <c r="O17" i="74"/>
  <c r="O21" i="74"/>
  <c r="O25" i="74"/>
  <c r="O29" i="74"/>
  <c r="O33" i="74"/>
  <c r="O37" i="74"/>
  <c r="O11" i="75"/>
  <c r="O11" i="74"/>
  <c r="O12" i="74"/>
  <c r="O14" i="74"/>
  <c r="O16" i="74"/>
  <c r="O18" i="74"/>
  <c r="O20" i="74"/>
  <c r="O22" i="74"/>
  <c r="O24" i="74"/>
  <c r="O26" i="74"/>
  <c r="O28" i="74"/>
  <c r="O30" i="74"/>
  <c r="O32" i="74"/>
  <c r="O34" i="74"/>
  <c r="O36" i="74"/>
  <c r="O38" i="74"/>
  <c r="O40" i="74"/>
  <c r="Q47" i="73"/>
  <c r="C11" i="2" s="1"/>
  <c r="G42" i="73"/>
  <c r="F42" i="73"/>
  <c r="N41" i="73"/>
  <c r="I41" i="73"/>
  <c r="N40" i="73"/>
  <c r="I40" i="73"/>
  <c r="N39" i="73"/>
  <c r="I39" i="73"/>
  <c r="N38" i="73"/>
  <c r="I38" i="73"/>
  <c r="N37" i="73"/>
  <c r="I37" i="73"/>
  <c r="N36" i="73"/>
  <c r="I36" i="73"/>
  <c r="N35" i="73"/>
  <c r="I35" i="73"/>
  <c r="N34" i="73"/>
  <c r="I34" i="73"/>
  <c r="N33" i="73"/>
  <c r="I33" i="73"/>
  <c r="N32" i="73"/>
  <c r="I32" i="73"/>
  <c r="N31" i="73"/>
  <c r="I31" i="73"/>
  <c r="N30" i="73"/>
  <c r="I30" i="73"/>
  <c r="N29" i="73"/>
  <c r="I29" i="73"/>
  <c r="N28" i="73"/>
  <c r="I28" i="73"/>
  <c r="N27" i="73"/>
  <c r="I27" i="73"/>
  <c r="N26" i="73"/>
  <c r="I26" i="73"/>
  <c r="N25" i="73"/>
  <c r="I25" i="73"/>
  <c r="O25" i="73" s="1"/>
  <c r="N24" i="73"/>
  <c r="I24" i="73"/>
  <c r="N23" i="73"/>
  <c r="I23" i="73"/>
  <c r="N22" i="73"/>
  <c r="I22" i="73"/>
  <c r="N21" i="73"/>
  <c r="I21" i="73"/>
  <c r="N20" i="73"/>
  <c r="I20" i="73"/>
  <c r="N19" i="73"/>
  <c r="I19" i="73"/>
  <c r="O19" i="73" s="1"/>
  <c r="N18" i="73"/>
  <c r="I18" i="73"/>
  <c r="N17" i="73"/>
  <c r="I17" i="73"/>
  <c r="N16" i="73"/>
  <c r="I16" i="73"/>
  <c r="N15" i="73"/>
  <c r="I15" i="73"/>
  <c r="N14" i="73"/>
  <c r="I14" i="73"/>
  <c r="N13" i="73"/>
  <c r="I13" i="73"/>
  <c r="N12" i="73"/>
  <c r="I12" i="73"/>
  <c r="N11" i="73"/>
  <c r="I11" i="73"/>
  <c r="J1" i="73"/>
  <c r="O31" i="73" l="1"/>
  <c r="O37" i="73"/>
  <c r="O14" i="73"/>
  <c r="O17" i="73"/>
  <c r="O23" i="73"/>
  <c r="O29" i="73"/>
  <c r="O35" i="73"/>
  <c r="O41" i="73"/>
  <c r="O15" i="73"/>
  <c r="O21" i="73"/>
  <c r="O27" i="73"/>
  <c r="O33" i="73"/>
  <c r="O39" i="73"/>
  <c r="O11" i="73"/>
  <c r="O12" i="73"/>
  <c r="O13" i="73"/>
  <c r="O16" i="73"/>
  <c r="O20" i="73"/>
  <c r="O24" i="73"/>
  <c r="O28" i="73"/>
  <c r="O32" i="73"/>
  <c r="O36" i="73"/>
  <c r="O40" i="73"/>
  <c r="O18" i="73"/>
  <c r="O22" i="73"/>
  <c r="O26" i="73"/>
  <c r="O30" i="73"/>
  <c r="O38" i="73"/>
  <c r="O34" i="73"/>
  <c r="G42" i="1"/>
  <c r="F42" i="1"/>
  <c r="F40" i="70"/>
  <c r="G40" i="70" l="1"/>
  <c r="Q45" i="70" l="1"/>
  <c r="C10" i="2" s="1"/>
  <c r="N38" i="70"/>
  <c r="I38" i="70"/>
  <c r="N37" i="70"/>
  <c r="I37" i="70"/>
  <c r="N36" i="70"/>
  <c r="I36" i="70"/>
  <c r="N35" i="70"/>
  <c r="I35" i="70"/>
  <c r="N34" i="70"/>
  <c r="I34" i="70"/>
  <c r="N33" i="70"/>
  <c r="I33" i="70"/>
  <c r="N32" i="70"/>
  <c r="I32" i="70"/>
  <c r="N31" i="70"/>
  <c r="I31" i="70"/>
  <c r="N30" i="70"/>
  <c r="I30" i="70"/>
  <c r="N29" i="70"/>
  <c r="I29" i="70"/>
  <c r="N28" i="70"/>
  <c r="I28" i="70"/>
  <c r="N27" i="70"/>
  <c r="I27" i="70"/>
  <c r="N26" i="70"/>
  <c r="I26" i="70"/>
  <c r="N25" i="70"/>
  <c r="I25" i="70"/>
  <c r="N24" i="70"/>
  <c r="I24" i="70"/>
  <c r="N23" i="70"/>
  <c r="I23" i="70"/>
  <c r="N22" i="70"/>
  <c r="I22" i="70"/>
  <c r="N21" i="70"/>
  <c r="I21" i="70"/>
  <c r="N20" i="70"/>
  <c r="I20" i="70"/>
  <c r="N19" i="70"/>
  <c r="I19" i="70"/>
  <c r="N18" i="70"/>
  <c r="I18" i="70"/>
  <c r="N17" i="70"/>
  <c r="I17" i="70"/>
  <c r="N16" i="70"/>
  <c r="I16" i="70"/>
  <c r="N15" i="70"/>
  <c r="I15" i="70"/>
  <c r="N14" i="70"/>
  <c r="I14" i="70"/>
  <c r="N13" i="70"/>
  <c r="I13" i="70"/>
  <c r="N12" i="70"/>
  <c r="I12" i="70"/>
  <c r="N11" i="70"/>
  <c r="I11" i="70"/>
  <c r="J1" i="70"/>
  <c r="O13" i="70" l="1"/>
  <c r="O15" i="70"/>
  <c r="O17" i="70"/>
  <c r="O19" i="70"/>
  <c r="O21" i="70"/>
  <c r="O23" i="70"/>
  <c r="O25" i="70"/>
  <c r="O27" i="70"/>
  <c r="O29" i="70"/>
  <c r="O31" i="70"/>
  <c r="O37" i="70"/>
  <c r="O33" i="70"/>
  <c r="O35" i="70"/>
  <c r="B11" i="70"/>
  <c r="T1" i="70" s="1"/>
  <c r="E1" i="2"/>
  <c r="O11" i="70"/>
  <c r="O12" i="70"/>
  <c r="O14" i="70"/>
  <c r="O16" i="70"/>
  <c r="O18" i="70"/>
  <c r="O20" i="70"/>
  <c r="O22" i="70"/>
  <c r="O24" i="70"/>
  <c r="O26" i="70"/>
  <c r="O28" i="70"/>
  <c r="O30" i="70"/>
  <c r="O32" i="70"/>
  <c r="O34" i="70"/>
  <c r="O36" i="70"/>
  <c r="O38" i="70"/>
  <c r="F8" i="2"/>
  <c r="B12" i="70" l="1"/>
  <c r="B13" i="70" s="1"/>
  <c r="B14" i="70" s="1"/>
  <c r="C11" i="70"/>
  <c r="R11" i="70"/>
  <c r="E11" i="70" s="1"/>
  <c r="S1" i="70"/>
  <c r="R13" i="70"/>
  <c r="E13" i="70" s="1"/>
  <c r="C8" i="2"/>
  <c r="C7" i="2"/>
  <c r="R12" i="70" l="1"/>
  <c r="E12" i="70" s="1"/>
  <c r="C13" i="70"/>
  <c r="C12" i="70"/>
  <c r="B15" i="70"/>
  <c r="R14" i="70"/>
  <c r="E14" i="70" s="1"/>
  <c r="C14" i="70"/>
  <c r="Q47" i="1"/>
  <c r="C9" i="2" s="1"/>
  <c r="C21" i="2" s="1"/>
  <c r="C22" i="2" s="1"/>
  <c r="B16" i="70" l="1"/>
  <c r="R15" i="70"/>
  <c r="E15" i="70" s="1"/>
  <c r="C15" i="70"/>
  <c r="T1" i="1"/>
  <c r="J1" i="1"/>
  <c r="S1" i="1"/>
  <c r="N41" i="1"/>
  <c r="N40" i="1"/>
  <c r="N39" i="1"/>
  <c r="N38" i="1"/>
  <c r="N37" i="1"/>
  <c r="N36" i="1"/>
  <c r="N35" i="1"/>
  <c r="N34" i="1"/>
  <c r="N33" i="1"/>
  <c r="N32" i="1"/>
  <c r="N31" i="1"/>
  <c r="N30" i="1"/>
  <c r="N29" i="1"/>
  <c r="N28" i="1"/>
  <c r="N27" i="1"/>
  <c r="N26" i="1"/>
  <c r="N25" i="1"/>
  <c r="N14" i="1"/>
  <c r="N13" i="1"/>
  <c r="N12" i="1"/>
  <c r="N11" i="1"/>
  <c r="R11" i="1"/>
  <c r="E11" i="1" s="1"/>
  <c r="B17" i="70" l="1"/>
  <c r="R16" i="70"/>
  <c r="E16" i="70" s="1"/>
  <c r="C16" i="70"/>
  <c r="C18" i="53"/>
  <c r="C19" i="53"/>
  <c r="C14" i="53"/>
  <c r="C13" i="53"/>
  <c r="C21" i="53" l="1"/>
  <c r="D15" i="70"/>
  <c r="C27" i="53"/>
  <c r="C26" i="53"/>
  <c r="C22" i="53"/>
  <c r="D16" i="70"/>
  <c r="C15" i="53"/>
  <c r="R17" i="70"/>
  <c r="E17" i="70" s="1"/>
  <c r="B18" i="70"/>
  <c r="C17" i="70"/>
  <c r="C23" i="53" l="1"/>
  <c r="D17" i="70"/>
  <c r="Q17" i="70" s="1"/>
  <c r="C16" i="53"/>
  <c r="D13" i="70" s="1"/>
  <c r="Q13" i="70" s="1"/>
  <c r="C18" i="70"/>
  <c r="B19" i="70"/>
  <c r="R18" i="70"/>
  <c r="E18" i="70" s="1"/>
  <c r="C24" i="53" l="1"/>
  <c r="D18" i="70"/>
  <c r="Q18" i="70" s="1"/>
  <c r="D11" i="70"/>
  <c r="C17" i="53"/>
  <c r="D14" i="70" s="1"/>
  <c r="Q14" i="70" s="1"/>
  <c r="C19" i="70"/>
  <c r="R19" i="70"/>
  <c r="E19" i="70" s="1"/>
  <c r="B20" i="70"/>
  <c r="Q11" i="70" l="1"/>
  <c r="S11" i="70"/>
  <c r="C25" i="53"/>
  <c r="D19" i="70"/>
  <c r="Q19" i="70" s="1"/>
  <c r="D12" i="70"/>
  <c r="Q12" i="70" s="1"/>
  <c r="B21" i="70"/>
  <c r="C20" i="70"/>
  <c r="R20" i="70"/>
  <c r="E20" i="70" s="1"/>
  <c r="H10" i="53"/>
  <c r="H18" i="53" s="1"/>
  <c r="H26" i="53" s="1"/>
  <c r="H34" i="53" s="1"/>
  <c r="M10" i="53" s="1"/>
  <c r="M18" i="53" s="1"/>
  <c r="M26" i="53" s="1"/>
  <c r="M34" i="53" s="1"/>
  <c r="H11" i="53"/>
  <c r="H19" i="53" s="1"/>
  <c r="H27" i="53" s="1"/>
  <c r="H35" i="53" s="1"/>
  <c r="M11" i="53" s="1"/>
  <c r="M19" i="53" s="1"/>
  <c r="M27" i="53" s="1"/>
  <c r="M35" i="53" s="1"/>
  <c r="S12" i="70" l="1"/>
  <c r="S13" i="70" s="1"/>
  <c r="S14" i="70" s="1"/>
  <c r="S15" i="70" s="1"/>
  <c r="S16" i="70" s="1"/>
  <c r="S17" i="70" s="1"/>
  <c r="S18" i="70" s="1"/>
  <c r="S19" i="70" s="1"/>
  <c r="D20" i="70"/>
  <c r="Q20" i="70" s="1"/>
  <c r="B22" i="70"/>
  <c r="R21" i="70"/>
  <c r="E21" i="70" s="1"/>
  <c r="C21" i="70"/>
  <c r="C33" i="53"/>
  <c r="C32" i="53"/>
  <c r="C31" i="53"/>
  <c r="S20" i="70" l="1"/>
  <c r="D21" i="70"/>
  <c r="Q21" i="70" s="1"/>
  <c r="B23" i="70"/>
  <c r="R22" i="70"/>
  <c r="E22" i="70" s="1"/>
  <c r="C22" i="70"/>
  <c r="C30" i="53"/>
  <c r="H7" i="53"/>
  <c r="H8" i="53"/>
  <c r="H9" i="53"/>
  <c r="C29" i="53"/>
  <c r="S21" i="70" l="1"/>
  <c r="S22" i="70" s="1"/>
  <c r="S23" i="70" s="1"/>
  <c r="S24" i="70" s="1"/>
  <c r="D22" i="70"/>
  <c r="H5" i="53"/>
  <c r="H6" i="53"/>
  <c r="B24" i="70"/>
  <c r="R23" i="70"/>
  <c r="E23" i="70" s="1"/>
  <c r="C23" i="70"/>
  <c r="H15" i="53"/>
  <c r="H23" i="53" s="1"/>
  <c r="H17" i="53"/>
  <c r="H25" i="53" s="1"/>
  <c r="H16" i="53"/>
  <c r="H24" i="53" s="1"/>
  <c r="H33" i="53" l="1"/>
  <c r="M9" i="53" s="1"/>
  <c r="M17" i="53" s="1"/>
  <c r="M25" i="53" s="1"/>
  <c r="M33" i="53" s="1"/>
  <c r="H32" i="53"/>
  <c r="M8" i="53" s="1"/>
  <c r="M16" i="53" s="1"/>
  <c r="M24" i="53" s="1"/>
  <c r="H31" i="53"/>
  <c r="M7" i="53" s="1"/>
  <c r="M15" i="53" s="1"/>
  <c r="M23" i="53" s="1"/>
  <c r="D23" i="70"/>
  <c r="B25" i="70"/>
  <c r="R24" i="70"/>
  <c r="E24" i="70" s="1"/>
  <c r="C24" i="70"/>
  <c r="H14" i="53"/>
  <c r="H22" i="53" s="1"/>
  <c r="H13" i="53"/>
  <c r="H30" i="53" l="1"/>
  <c r="M6" i="53" s="1"/>
  <c r="D24" i="70"/>
  <c r="B26" i="70"/>
  <c r="R25" i="70"/>
  <c r="E25" i="70" s="1"/>
  <c r="C25" i="70"/>
  <c r="H21" i="53"/>
  <c r="D25" i="70" l="1"/>
  <c r="M14" i="53"/>
  <c r="M22" i="53" s="1"/>
  <c r="B27" i="70"/>
  <c r="R26" i="70"/>
  <c r="E26" i="70" s="1"/>
  <c r="C26" i="70"/>
  <c r="H29" i="53"/>
  <c r="M5" i="53" s="1"/>
  <c r="M13" i="53" s="1"/>
  <c r="Q25" i="70" l="1"/>
  <c r="S25" i="70"/>
  <c r="D26" i="70"/>
  <c r="Q26" i="70" s="1"/>
  <c r="B28" i="70"/>
  <c r="R27" i="70"/>
  <c r="E27" i="70" s="1"/>
  <c r="C27" i="70"/>
  <c r="C11" i="1"/>
  <c r="S26" i="70" l="1"/>
  <c r="D27" i="70"/>
  <c r="Q27" i="70" s="1"/>
  <c r="B29" i="70"/>
  <c r="R28" i="70"/>
  <c r="E28" i="70" s="1"/>
  <c r="C28" i="70"/>
  <c r="D11" i="1"/>
  <c r="Q11"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B12" i="1"/>
  <c r="R12" i="1" s="1"/>
  <c r="S27" i="70" l="1"/>
  <c r="D28" i="70"/>
  <c r="Q28" i="70" s="1"/>
  <c r="B30" i="70"/>
  <c r="R29" i="70"/>
  <c r="E29" i="70" s="1"/>
  <c r="C29" i="70"/>
  <c r="O41" i="1"/>
  <c r="O15" i="1"/>
  <c r="O16" i="1"/>
  <c r="O12" i="1"/>
  <c r="O14" i="1"/>
  <c r="O13" i="1"/>
  <c r="M21" i="53"/>
  <c r="M31" i="53"/>
  <c r="M32" i="53"/>
  <c r="O37" i="1"/>
  <c r="O35" i="1"/>
  <c r="O33" i="1"/>
  <c r="O31" i="1"/>
  <c r="O29" i="1"/>
  <c r="O27" i="1"/>
  <c r="O25" i="1"/>
  <c r="O23" i="1"/>
  <c r="O21" i="1"/>
  <c r="O19" i="1"/>
  <c r="O17" i="1"/>
  <c r="O38" i="1"/>
  <c r="O36" i="1"/>
  <c r="O34" i="1"/>
  <c r="O32" i="1"/>
  <c r="O30" i="1"/>
  <c r="O28" i="1"/>
  <c r="O26" i="1"/>
  <c r="O24" i="1"/>
  <c r="O22" i="1"/>
  <c r="O20" i="1"/>
  <c r="O18" i="1"/>
  <c r="O40" i="1"/>
  <c r="O39" i="1"/>
  <c r="B13" i="1"/>
  <c r="R13" i="1" s="1"/>
  <c r="E12" i="1"/>
  <c r="C12" i="1"/>
  <c r="S28" i="70" l="1"/>
  <c r="S29" i="70" s="1"/>
  <c r="S30" i="70" s="1"/>
  <c r="S31" i="70" s="1"/>
  <c r="D29" i="70"/>
  <c r="B31" i="70"/>
  <c r="R30" i="70"/>
  <c r="E30" i="70" s="1"/>
  <c r="C30" i="70"/>
  <c r="D12" i="1"/>
  <c r="Q12" i="1" s="1"/>
  <c r="M29" i="53"/>
  <c r="M30" i="53"/>
  <c r="C13" i="1"/>
  <c r="E13" i="1"/>
  <c r="B14" i="1"/>
  <c r="R14" i="1" s="1"/>
  <c r="I11" i="1"/>
  <c r="D30" i="70" l="1"/>
  <c r="B32" i="70"/>
  <c r="R31" i="70"/>
  <c r="E31" i="70" s="1"/>
  <c r="C31" i="70"/>
  <c r="D13" i="1"/>
  <c r="B15" i="1"/>
  <c r="R15" i="1" s="1"/>
  <c r="E14" i="1"/>
  <c r="C14" i="1"/>
  <c r="D31" i="70" l="1"/>
  <c r="B33" i="70"/>
  <c r="R32" i="70"/>
  <c r="E32" i="70" s="1"/>
  <c r="C32" i="70"/>
  <c r="D14" i="1"/>
  <c r="Q14" i="1" s="1"/>
  <c r="B16" i="1"/>
  <c r="R16" i="1" s="1"/>
  <c r="E15" i="1"/>
  <c r="C15" i="1"/>
  <c r="O11" i="1"/>
  <c r="D32" i="70" l="1"/>
  <c r="B34" i="70"/>
  <c r="R33" i="70"/>
  <c r="E33" i="70" s="1"/>
  <c r="C33" i="70"/>
  <c r="D15" i="1"/>
  <c r="Q15" i="1" s="1"/>
  <c r="B17" i="1"/>
  <c r="R17" i="1" s="1"/>
  <c r="E16" i="1"/>
  <c r="C16" i="1"/>
  <c r="Q32" i="70" l="1"/>
  <c r="S32" i="70"/>
  <c r="D33" i="70"/>
  <c r="Q33" i="70" s="1"/>
  <c r="B35" i="70"/>
  <c r="R34" i="70"/>
  <c r="E34" i="70" s="1"/>
  <c r="C34" i="70"/>
  <c r="D16" i="1"/>
  <c r="Q16" i="1" s="1"/>
  <c r="B18" i="1"/>
  <c r="R18" i="1" s="1"/>
  <c r="E17" i="1"/>
  <c r="C17" i="1"/>
  <c r="S33" i="70" l="1"/>
  <c r="D34" i="70"/>
  <c r="Q34" i="70" s="1"/>
  <c r="B36" i="70"/>
  <c r="R35" i="70"/>
  <c r="E35" i="70" s="1"/>
  <c r="C35" i="70"/>
  <c r="D17" i="1"/>
  <c r="Q17" i="1" s="1"/>
  <c r="B19" i="1"/>
  <c r="R19" i="1" s="1"/>
  <c r="C18" i="1"/>
  <c r="E18" i="1"/>
  <c r="S34" i="70" l="1"/>
  <c r="D35" i="70"/>
  <c r="Q35" i="70" s="1"/>
  <c r="B37" i="70"/>
  <c r="R36" i="70"/>
  <c r="E36" i="70" s="1"/>
  <c r="C36" i="70"/>
  <c r="D18" i="1"/>
  <c r="Q18" i="1" s="1"/>
  <c r="B20" i="1"/>
  <c r="R20" i="1" s="1"/>
  <c r="C19" i="1"/>
  <c r="E19" i="1"/>
  <c r="Q40" i="70" l="1"/>
  <c r="Q41" i="70"/>
  <c r="S35" i="70"/>
  <c r="S36" i="70" s="1"/>
  <c r="S37" i="70" s="1"/>
  <c r="S38" i="70" s="1"/>
  <c r="S39" i="70" s="1"/>
  <c r="D36" i="70"/>
  <c r="B38" i="70"/>
  <c r="B39" i="70" s="1"/>
  <c r="A39" i="70" s="1"/>
  <c r="B11" i="73" s="1"/>
  <c r="R37" i="70"/>
  <c r="E37" i="70" s="1"/>
  <c r="C37" i="70"/>
  <c r="D19" i="1"/>
  <c r="B21" i="1"/>
  <c r="R21" i="1" s="1"/>
  <c r="E20" i="1"/>
  <c r="C20" i="1"/>
  <c r="D37" i="70" l="1"/>
  <c r="R11" i="73"/>
  <c r="E11" i="73" s="1"/>
  <c r="B12" i="73"/>
  <c r="C11" i="73"/>
  <c r="T1" i="73"/>
  <c r="S1" i="73"/>
  <c r="C39" i="70"/>
  <c r="D39" i="70" s="1"/>
  <c r="R39" i="70"/>
  <c r="E39" i="70" s="1"/>
  <c r="R38" i="70"/>
  <c r="E38" i="70" s="1"/>
  <c r="C38" i="70"/>
  <c r="D20" i="1"/>
  <c r="Q20" i="1" s="1"/>
  <c r="B22" i="1"/>
  <c r="R22" i="1" s="1"/>
  <c r="C21" i="1"/>
  <c r="E21" i="1"/>
  <c r="D38" i="70" l="1"/>
  <c r="D11" i="73"/>
  <c r="R12" i="73"/>
  <c r="E12" i="73" s="1"/>
  <c r="B13" i="73"/>
  <c r="C12" i="73"/>
  <c r="D21" i="1"/>
  <c r="Q21" i="1" s="1"/>
  <c r="B23" i="1"/>
  <c r="R23" i="1" s="1"/>
  <c r="C22" i="1"/>
  <c r="E22" i="1"/>
  <c r="S11" i="73" l="1"/>
  <c r="Q11" i="73"/>
  <c r="D12" i="73"/>
  <c r="Q12" i="73" s="1"/>
  <c r="B14" i="73"/>
  <c r="R13" i="73"/>
  <c r="E13" i="73" s="1"/>
  <c r="C13" i="73"/>
  <c r="D22" i="1"/>
  <c r="Q22" i="1" s="1"/>
  <c r="B24" i="1"/>
  <c r="R24" i="1" s="1"/>
  <c r="C23" i="1"/>
  <c r="E23" i="1"/>
  <c r="S12" i="73" l="1"/>
  <c r="D13" i="73"/>
  <c r="Q13" i="73" s="1"/>
  <c r="C14" i="73"/>
  <c r="R14" i="73"/>
  <c r="E14" i="73" s="1"/>
  <c r="B15" i="73"/>
  <c r="D23" i="1"/>
  <c r="Q23" i="1" s="1"/>
  <c r="B25" i="1"/>
  <c r="R25" i="1" s="1"/>
  <c r="E24" i="1"/>
  <c r="C24" i="1"/>
  <c r="S13" i="73" l="1"/>
  <c r="D14" i="73"/>
  <c r="Q14" i="73" s="1"/>
  <c r="B16" i="73"/>
  <c r="R15" i="73"/>
  <c r="E15" i="73" s="1"/>
  <c r="C15" i="73"/>
  <c r="D24" i="1"/>
  <c r="Q24" i="1" s="1"/>
  <c r="B26" i="1"/>
  <c r="R26" i="1" s="1"/>
  <c r="C25" i="1"/>
  <c r="E25" i="1"/>
  <c r="S14" i="73" l="1"/>
  <c r="S15" i="73" s="1"/>
  <c r="S16" i="73" s="1"/>
  <c r="S17" i="73" s="1"/>
  <c r="D15" i="73"/>
  <c r="R16" i="73"/>
  <c r="E16" i="73" s="1"/>
  <c r="C16" i="73"/>
  <c r="B17" i="73"/>
  <c r="D25" i="1"/>
  <c r="B27" i="1"/>
  <c r="R27" i="1" s="1"/>
  <c r="E26" i="1"/>
  <c r="C26" i="1"/>
  <c r="D16" i="73" l="1"/>
  <c r="C17" i="73"/>
  <c r="B18" i="73"/>
  <c r="R17" i="73"/>
  <c r="E17" i="73" s="1"/>
  <c r="G10" i="2"/>
  <c r="D26" i="1"/>
  <c r="B28" i="1"/>
  <c r="R28" i="1" s="1"/>
  <c r="C27" i="1"/>
  <c r="E27" i="1"/>
  <c r="D17" i="73" l="1"/>
  <c r="B19" i="73"/>
  <c r="R18" i="73"/>
  <c r="E18" i="73" s="1"/>
  <c r="C18" i="73"/>
  <c r="D27" i="1"/>
  <c r="B29" i="1"/>
  <c r="R29" i="1" s="1"/>
  <c r="E28" i="1"/>
  <c r="C28" i="1"/>
  <c r="D18" i="73" l="1"/>
  <c r="R19" i="73"/>
  <c r="E19" i="73" s="1"/>
  <c r="B20" i="73"/>
  <c r="C19" i="73"/>
  <c r="D28" i="1"/>
  <c r="Q28" i="1" s="1"/>
  <c r="B30" i="1"/>
  <c r="R30" i="1" s="1"/>
  <c r="C29" i="1"/>
  <c r="E29" i="1"/>
  <c r="Q18" i="73" l="1"/>
  <c r="S18" i="73"/>
  <c r="D19" i="73"/>
  <c r="Q19" i="73" s="1"/>
  <c r="B21" i="73"/>
  <c r="R20" i="73"/>
  <c r="E20" i="73" s="1"/>
  <c r="C20" i="73"/>
  <c r="D29" i="1"/>
  <c r="Q29" i="1" s="1"/>
  <c r="B31" i="1"/>
  <c r="R31" i="1" s="1"/>
  <c r="C30" i="1"/>
  <c r="E30" i="1"/>
  <c r="S19" i="73" l="1"/>
  <c r="D20" i="73"/>
  <c r="Q20" i="73" s="1"/>
  <c r="R21" i="73"/>
  <c r="E21" i="73" s="1"/>
  <c r="B22" i="73"/>
  <c r="C21" i="73"/>
  <c r="D30" i="1"/>
  <c r="Q30" i="1" s="1"/>
  <c r="B32" i="1"/>
  <c r="R32" i="1" s="1"/>
  <c r="C31" i="1"/>
  <c r="E31" i="1"/>
  <c r="S20" i="73" l="1"/>
  <c r="D21" i="73"/>
  <c r="Q21" i="73" s="1"/>
  <c r="R22" i="73"/>
  <c r="E22" i="73" s="1"/>
  <c r="C22" i="73"/>
  <c r="B23" i="73"/>
  <c r="D31" i="1"/>
  <c r="Q31" i="1" s="1"/>
  <c r="B33" i="1"/>
  <c r="R33" i="1" s="1"/>
  <c r="E32" i="1"/>
  <c r="C32" i="1"/>
  <c r="S21" i="73" l="1"/>
  <c r="S22" i="73" s="1"/>
  <c r="S23" i="73" s="1"/>
  <c r="S24" i="73" s="1"/>
  <c r="D22" i="73"/>
  <c r="R23" i="73"/>
  <c r="E23" i="73" s="1"/>
  <c r="B24" i="73"/>
  <c r="C23" i="73"/>
  <c r="D32" i="1"/>
  <c r="B34" i="1"/>
  <c r="R34" i="1" s="1"/>
  <c r="C33" i="1"/>
  <c r="E33" i="1"/>
  <c r="D23" i="73" l="1"/>
  <c r="B25" i="73"/>
  <c r="R24" i="73"/>
  <c r="E24" i="73" s="1"/>
  <c r="C24" i="73"/>
  <c r="D33" i="1"/>
  <c r="B35" i="1"/>
  <c r="R35" i="1" s="1"/>
  <c r="C34" i="1"/>
  <c r="E34" i="1"/>
  <c r="D24" i="73" l="1"/>
  <c r="C25" i="73"/>
  <c r="B26" i="73"/>
  <c r="R25" i="73"/>
  <c r="E25" i="73" s="1"/>
  <c r="D34" i="1"/>
  <c r="B36" i="1"/>
  <c r="R36" i="1" s="1"/>
  <c r="E35" i="1"/>
  <c r="C35" i="1"/>
  <c r="D25" i="73" l="1"/>
  <c r="B27" i="73"/>
  <c r="R26" i="73"/>
  <c r="E26" i="73" s="1"/>
  <c r="C26" i="73"/>
  <c r="D35" i="1"/>
  <c r="Q35" i="1" s="1"/>
  <c r="B37" i="1"/>
  <c r="R37" i="1" s="1"/>
  <c r="C36" i="1"/>
  <c r="E36" i="1"/>
  <c r="Q25" i="73" l="1"/>
  <c r="S25" i="73"/>
  <c r="D26" i="73"/>
  <c r="Q26" i="73" s="1"/>
  <c r="C27" i="73"/>
  <c r="B28" i="73"/>
  <c r="R27" i="73"/>
  <c r="E27" i="73" s="1"/>
  <c r="D36" i="1"/>
  <c r="Q36" i="1" s="1"/>
  <c r="B38" i="1"/>
  <c r="R38" i="1" s="1"/>
  <c r="C37" i="1"/>
  <c r="E37" i="1"/>
  <c r="S26" i="73" l="1"/>
  <c r="D27" i="73"/>
  <c r="Q27" i="73" s="1"/>
  <c r="B29" i="73"/>
  <c r="R28" i="73"/>
  <c r="E28" i="73" s="1"/>
  <c r="C28" i="73"/>
  <c r="D37" i="1"/>
  <c r="Q37" i="1" s="1"/>
  <c r="B39" i="1"/>
  <c r="R39" i="1" s="1"/>
  <c r="C38" i="1"/>
  <c r="E38" i="1"/>
  <c r="S27" i="73" l="1"/>
  <c r="D28" i="73"/>
  <c r="Q28" i="73" s="1"/>
  <c r="R29" i="73"/>
  <c r="E29" i="73" s="1"/>
  <c r="B30" i="73"/>
  <c r="C29" i="73"/>
  <c r="D38" i="1"/>
  <c r="Q38" i="1" s="1"/>
  <c r="B40" i="1"/>
  <c r="R40" i="1" s="1"/>
  <c r="C39" i="1"/>
  <c r="E39" i="1"/>
  <c r="S28" i="73" l="1"/>
  <c r="S29" i="73" s="1"/>
  <c r="S30" i="73" s="1"/>
  <c r="D29" i="73"/>
  <c r="R30" i="73"/>
  <c r="E30" i="73" s="1"/>
  <c r="C30" i="73"/>
  <c r="B31" i="73"/>
  <c r="D39" i="1"/>
  <c r="B41" i="1"/>
  <c r="R41" i="1" s="1"/>
  <c r="E40" i="1"/>
  <c r="C40" i="1"/>
  <c r="D30" i="73" l="1"/>
  <c r="B32" i="73"/>
  <c r="R31" i="73"/>
  <c r="E31" i="73" s="1"/>
  <c r="C31" i="73"/>
  <c r="D40" i="1"/>
  <c r="C41" i="1"/>
  <c r="D41" i="1" s="1"/>
  <c r="Q41" i="1" l="1"/>
  <c r="Q43" i="1" s="1"/>
  <c r="Q44" i="1" s="1"/>
  <c r="Q10" i="70" s="1"/>
  <c r="Q42" i="70" s="1"/>
  <c r="D31" i="73"/>
  <c r="R32" i="73"/>
  <c r="E32" i="73" s="1"/>
  <c r="C32" i="73"/>
  <c r="B33" i="73"/>
  <c r="Q31" i="73" l="1"/>
  <c r="S31" i="73"/>
  <c r="Q42" i="1"/>
  <c r="D32" i="73"/>
  <c r="Q32" i="73" s="1"/>
  <c r="F10" i="2"/>
  <c r="B34" i="73"/>
  <c r="R33" i="73"/>
  <c r="E33" i="73" s="1"/>
  <c r="C33" i="73"/>
  <c r="Q10" i="73"/>
  <c r="F9" i="2"/>
  <c r="G9" i="2"/>
  <c r="S32" i="73" l="1"/>
  <c r="D33" i="73"/>
  <c r="Q33" i="73" s="1"/>
  <c r="B35" i="73"/>
  <c r="R34" i="73"/>
  <c r="E34" i="73" s="1"/>
  <c r="C34" i="73"/>
  <c r="S33" i="73" l="1"/>
  <c r="D34" i="73"/>
  <c r="Q34" i="73" s="1"/>
  <c r="C35" i="73"/>
  <c r="B36" i="73"/>
  <c r="R35" i="73"/>
  <c r="E35" i="73" s="1"/>
  <c r="D35" i="73" s="1"/>
  <c r="Q35" i="73" s="1"/>
  <c r="S34" i="73" l="1"/>
  <c r="S35" i="73" s="1"/>
  <c r="S36" i="73" s="1"/>
  <c r="S37" i="73" s="1"/>
  <c r="S38" i="73" s="1"/>
  <c r="R36" i="73"/>
  <c r="E36" i="73" s="1"/>
  <c r="C36" i="73"/>
  <c r="B37" i="73"/>
  <c r="D36" i="73" l="1"/>
  <c r="C37" i="73"/>
  <c r="B38" i="73"/>
  <c r="R37" i="73"/>
  <c r="E37" i="73" s="1"/>
  <c r="D37" i="73" l="1"/>
  <c r="R38" i="73"/>
  <c r="E38" i="73" s="1"/>
  <c r="C38" i="73"/>
  <c r="B39" i="73"/>
  <c r="D38" i="73" l="1"/>
  <c r="B40" i="73"/>
  <c r="C39" i="73"/>
  <c r="R39" i="73"/>
  <c r="E39" i="73" s="1"/>
  <c r="D39" i="73" l="1"/>
  <c r="B41" i="73"/>
  <c r="B11" i="74" s="1"/>
  <c r="R40" i="73"/>
  <c r="E40" i="73" s="1"/>
  <c r="C40" i="73"/>
  <c r="Q39" i="73" l="1"/>
  <c r="S39" i="73"/>
  <c r="D40" i="73"/>
  <c r="Q40" i="73" s="1"/>
  <c r="B12" i="74"/>
  <c r="S1" i="74"/>
  <c r="C11" i="74"/>
  <c r="T1" i="74"/>
  <c r="R11" i="74"/>
  <c r="E11" i="74" s="1"/>
  <c r="R41" i="73"/>
  <c r="C41" i="73"/>
  <c r="D41" i="73" s="1"/>
  <c r="Q41" i="73" s="1"/>
  <c r="S40" i="73" l="1"/>
  <c r="D11" i="74"/>
  <c r="B13" i="74"/>
  <c r="R12" i="74"/>
  <c r="E12" i="74" s="1"/>
  <c r="C12" i="74"/>
  <c r="S41" i="73"/>
  <c r="Q11" i="74" l="1"/>
  <c r="S11" i="74"/>
  <c r="S12" i="74" s="1"/>
  <c r="S13" i="74" s="1"/>
  <c r="S14" i="74" s="1"/>
  <c r="D12" i="74"/>
  <c r="B14" i="74"/>
  <c r="C13" i="74"/>
  <c r="R13" i="74"/>
  <c r="E13" i="74" s="1"/>
  <c r="Q43" i="73"/>
  <c r="Q42" i="73"/>
  <c r="D13" i="74" l="1"/>
  <c r="G11" i="2"/>
  <c r="Q44" i="73"/>
  <c r="B15" i="74"/>
  <c r="C14" i="74"/>
  <c r="R14" i="74"/>
  <c r="E14" i="74" s="1"/>
  <c r="D14" i="74" l="1"/>
  <c r="R15" i="74"/>
  <c r="E15" i="74" s="1"/>
  <c r="B16" i="74"/>
  <c r="C15" i="74"/>
  <c r="F11" i="2"/>
  <c r="Q10" i="74"/>
  <c r="D15" i="74" l="1"/>
  <c r="B17" i="74"/>
  <c r="C16" i="74"/>
  <c r="R16" i="74"/>
  <c r="E16" i="74" s="1"/>
  <c r="Q15" i="74" l="1"/>
  <c r="S15" i="74"/>
  <c r="D16" i="74"/>
  <c r="Q16" i="74" s="1"/>
  <c r="B18" i="74"/>
  <c r="C17" i="74"/>
  <c r="R17" i="74"/>
  <c r="E17" i="74" s="1"/>
  <c r="S16" i="74" l="1"/>
  <c r="D17" i="74"/>
  <c r="Q17" i="74" s="1"/>
  <c r="R18" i="74"/>
  <c r="E18" i="74" s="1"/>
  <c r="B19" i="74"/>
  <c r="C18" i="74"/>
  <c r="S17" i="74" l="1"/>
  <c r="D18" i="74"/>
  <c r="Q18" i="74" s="1"/>
  <c r="F15" i="2"/>
  <c r="B20" i="74"/>
  <c r="C19" i="74"/>
  <c r="R19" i="74"/>
  <c r="E19" i="74" s="1"/>
  <c r="S18" i="74" l="1"/>
  <c r="S19" i="74" s="1"/>
  <c r="S20" i="74" s="1"/>
  <c r="S21" i="74" s="1"/>
  <c r="D19" i="74"/>
  <c r="R20" i="74"/>
  <c r="E20" i="74" s="1"/>
  <c r="B21" i="74"/>
  <c r="C20" i="74"/>
  <c r="D20" i="74" l="1"/>
  <c r="B22" i="74"/>
  <c r="R21" i="74"/>
  <c r="E21" i="74" s="1"/>
  <c r="C21" i="74"/>
  <c r="D21" i="74" l="1"/>
  <c r="B23" i="74"/>
  <c r="R22" i="74"/>
  <c r="E22" i="74" s="1"/>
  <c r="C22" i="74"/>
  <c r="D22" i="74" l="1"/>
  <c r="F19" i="2"/>
  <c r="B24" i="74"/>
  <c r="C23" i="74"/>
  <c r="R23" i="74"/>
  <c r="E23" i="74" s="1"/>
  <c r="Q22" i="74" l="1"/>
  <c r="S22" i="74"/>
  <c r="D23" i="74"/>
  <c r="Q23" i="74" s="1"/>
  <c r="R24" i="74"/>
  <c r="E24" i="74" s="1"/>
  <c r="B25" i="74"/>
  <c r="C24" i="74"/>
  <c r="S23" i="74" l="1"/>
  <c r="D24" i="74"/>
  <c r="Q24" i="74" s="1"/>
  <c r="B26" i="74"/>
  <c r="R25" i="74"/>
  <c r="E25" i="74" s="1"/>
  <c r="C25" i="74"/>
  <c r="S24" i="74" l="1"/>
  <c r="S25" i="74" s="1"/>
  <c r="S26" i="74" s="1"/>
  <c r="S27" i="74" s="1"/>
  <c r="S28" i="74" s="1"/>
  <c r="D25" i="74"/>
  <c r="B27" i="74"/>
  <c r="R26" i="74"/>
  <c r="E26" i="74" s="1"/>
  <c r="C26" i="74"/>
  <c r="D26" i="74" l="1"/>
  <c r="B28" i="74"/>
  <c r="R27" i="74"/>
  <c r="E27" i="74" s="1"/>
  <c r="C27" i="74"/>
  <c r="D27" i="74" l="1"/>
  <c r="B29" i="74"/>
  <c r="R28" i="74"/>
  <c r="E28" i="74" s="1"/>
  <c r="C28" i="74"/>
  <c r="D28" i="74" l="1"/>
  <c r="B30" i="74"/>
  <c r="C29" i="74"/>
  <c r="R29" i="74"/>
  <c r="E29" i="74" s="1"/>
  <c r="D29" i="74" l="1"/>
  <c r="B31" i="74"/>
  <c r="C30" i="74"/>
  <c r="R30" i="74"/>
  <c r="E30" i="74" s="1"/>
  <c r="Q29" i="74" l="1"/>
  <c r="S29" i="74"/>
  <c r="D30" i="74"/>
  <c r="Q30" i="74" s="1"/>
  <c r="B32" i="74"/>
  <c r="C31" i="74"/>
  <c r="R31" i="74"/>
  <c r="E31" i="74" s="1"/>
  <c r="S30" i="74" l="1"/>
  <c r="D31" i="74"/>
  <c r="Q31" i="74" s="1"/>
  <c r="R32" i="74"/>
  <c r="E32" i="74" s="1"/>
  <c r="B33" i="74"/>
  <c r="C32" i="74"/>
  <c r="S31" i="74" l="1"/>
  <c r="D32" i="74"/>
  <c r="Q32" i="74" s="1"/>
  <c r="B34" i="74"/>
  <c r="R33" i="74"/>
  <c r="E33" i="74" s="1"/>
  <c r="C33" i="74"/>
  <c r="S32" i="74" l="1"/>
  <c r="S33" i="74" s="1"/>
  <c r="S34" i="74" s="1"/>
  <c r="S35" i="74" s="1"/>
  <c r="D33" i="74"/>
  <c r="B35" i="74"/>
  <c r="C34" i="74"/>
  <c r="R34" i="74"/>
  <c r="E34" i="74" s="1"/>
  <c r="D34" i="74" l="1"/>
  <c r="R35" i="74"/>
  <c r="E35" i="74" s="1"/>
  <c r="B36" i="74"/>
  <c r="C35" i="74"/>
  <c r="D35" i="74" l="1"/>
  <c r="B37" i="74"/>
  <c r="C36" i="74"/>
  <c r="R36" i="74"/>
  <c r="E36" i="74" s="1"/>
  <c r="D36" i="74" l="1"/>
  <c r="B38" i="74"/>
  <c r="C37" i="74"/>
  <c r="R37" i="74"/>
  <c r="E37" i="74" s="1"/>
  <c r="Q36" i="74" l="1"/>
  <c r="S36" i="74"/>
  <c r="D37" i="74"/>
  <c r="Q37" i="74" s="1"/>
  <c r="R38" i="74"/>
  <c r="E38" i="74" s="1"/>
  <c r="B39" i="74"/>
  <c r="C38" i="74"/>
  <c r="S37" i="74" l="1"/>
  <c r="D38" i="74"/>
  <c r="Q38" i="74" s="1"/>
  <c r="B40" i="74"/>
  <c r="C39" i="74"/>
  <c r="R39" i="74"/>
  <c r="E39" i="74" s="1"/>
  <c r="S38" i="74" l="1"/>
  <c r="D39" i="74"/>
  <c r="Q39" i="74" s="1"/>
  <c r="B11" i="75"/>
  <c r="R40" i="74"/>
  <c r="C40" i="74"/>
  <c r="D40" i="74" s="1"/>
  <c r="Q41" i="74" l="1"/>
  <c r="Q42" i="74"/>
  <c r="S39" i="74"/>
  <c r="S40" i="74" s="1"/>
  <c r="C11" i="75"/>
  <c r="T1" i="75"/>
  <c r="B12" i="75"/>
  <c r="S1" i="75"/>
  <c r="R11" i="75"/>
  <c r="E11" i="75" s="1"/>
  <c r="D11" i="75" s="1"/>
  <c r="G12" i="2" l="1"/>
  <c r="Q43" i="74"/>
  <c r="B13" i="75"/>
  <c r="C12" i="75"/>
  <c r="R12" i="75"/>
  <c r="E12" i="75" s="1"/>
  <c r="Q10" i="75" l="1"/>
  <c r="F12" i="2"/>
  <c r="D12" i="75"/>
  <c r="B14" i="75"/>
  <c r="C13" i="75"/>
  <c r="R13" i="75"/>
  <c r="E13" i="75" s="1"/>
  <c r="D13" i="75" l="1"/>
  <c r="B15" i="75"/>
  <c r="C14" i="75"/>
  <c r="R14" i="75"/>
  <c r="E14" i="75" s="1"/>
  <c r="S13" i="75" l="1"/>
  <c r="Q13" i="75"/>
  <c r="D14" i="75"/>
  <c r="Q14" i="75" s="1"/>
  <c r="B16" i="75"/>
  <c r="C15" i="75"/>
  <c r="R15" i="75"/>
  <c r="E15" i="75" s="1"/>
  <c r="S14" i="75" l="1"/>
  <c r="D15" i="75"/>
  <c r="Q15" i="75" s="1"/>
  <c r="C16" i="75"/>
  <c r="R16" i="75"/>
  <c r="E16" i="75" s="1"/>
  <c r="B17" i="75"/>
  <c r="S15" i="75" l="1"/>
  <c r="D16" i="75"/>
  <c r="Q16" i="75" s="1"/>
  <c r="B18" i="75"/>
  <c r="C17" i="75"/>
  <c r="R17" i="75"/>
  <c r="E17" i="75" s="1"/>
  <c r="S16" i="75" l="1"/>
  <c r="S17" i="75" s="1"/>
  <c r="S18" i="75" s="1"/>
  <c r="S19" i="75" s="1"/>
  <c r="D17" i="75"/>
  <c r="C18" i="75"/>
  <c r="B19" i="75"/>
  <c r="R18" i="75"/>
  <c r="E18" i="75" s="1"/>
  <c r="D18" i="75" l="1"/>
  <c r="B20" i="75"/>
  <c r="C19" i="75"/>
  <c r="R19" i="75"/>
  <c r="E19" i="75" s="1"/>
  <c r="D19" i="75" l="1"/>
  <c r="B21" i="75"/>
  <c r="R20" i="75"/>
  <c r="E20" i="75" s="1"/>
  <c r="C20" i="75"/>
  <c r="D20" i="75" l="1"/>
  <c r="B22" i="75"/>
  <c r="C21" i="75"/>
  <c r="R21" i="75"/>
  <c r="E21" i="75" s="1"/>
  <c r="Q20" i="75" l="1"/>
  <c r="S20" i="75"/>
  <c r="D21" i="75"/>
  <c r="Q21" i="75" s="1"/>
  <c r="R22" i="75"/>
  <c r="E22" i="75" s="1"/>
  <c r="B23" i="75"/>
  <c r="C22" i="75"/>
  <c r="S21" i="75" l="1"/>
  <c r="D22" i="75"/>
  <c r="Q22" i="75" s="1"/>
  <c r="B24" i="75"/>
  <c r="R23" i="75"/>
  <c r="E23" i="75" s="1"/>
  <c r="C23" i="75"/>
  <c r="S22" i="75" l="1"/>
  <c r="D23" i="75"/>
  <c r="Q23" i="75" s="1"/>
  <c r="C24" i="75"/>
  <c r="R24" i="75"/>
  <c r="E24" i="75" s="1"/>
  <c r="B25" i="75"/>
  <c r="S23" i="75" l="1"/>
  <c r="S24" i="75" s="1"/>
  <c r="S25" i="75" s="1"/>
  <c r="S26" i="75" s="1"/>
  <c r="D24" i="75"/>
  <c r="B26" i="75"/>
  <c r="R25" i="75"/>
  <c r="E25" i="75" s="1"/>
  <c r="C25" i="75"/>
  <c r="D25" i="75" l="1"/>
  <c r="B27" i="75"/>
  <c r="C26" i="75"/>
  <c r="R26" i="75"/>
  <c r="E26" i="75" s="1"/>
  <c r="D26" i="75" l="1"/>
  <c r="R27" i="75"/>
  <c r="E27" i="75" s="1"/>
  <c r="B28" i="75"/>
  <c r="C27" i="75"/>
  <c r="D27" i="75" l="1"/>
  <c r="R28" i="75"/>
  <c r="E28" i="75" s="1"/>
  <c r="B29" i="75"/>
  <c r="C28" i="75"/>
  <c r="Q27" i="75" l="1"/>
  <c r="S27" i="75"/>
  <c r="D28" i="75"/>
  <c r="Q28" i="75" s="1"/>
  <c r="B30" i="75"/>
  <c r="C29" i="75"/>
  <c r="R29" i="75"/>
  <c r="E29" i="75" s="1"/>
  <c r="S28" i="75" l="1"/>
  <c r="D29" i="75"/>
  <c r="Q29" i="75" s="1"/>
  <c r="B31" i="75"/>
  <c r="C30" i="75"/>
  <c r="R30" i="75"/>
  <c r="E30" i="75" s="1"/>
  <c r="S29" i="75" l="1"/>
  <c r="D30" i="75"/>
  <c r="Q30" i="75" s="1"/>
  <c r="B32" i="75"/>
  <c r="C31" i="75"/>
  <c r="R31" i="75"/>
  <c r="E31" i="75" s="1"/>
  <c r="S30" i="75" l="1"/>
  <c r="S31" i="75" s="1"/>
  <c r="S32" i="75" s="1"/>
  <c r="D31" i="75"/>
  <c r="R32" i="75"/>
  <c r="E32" i="75" s="1"/>
  <c r="B33" i="75"/>
  <c r="C32" i="75"/>
  <c r="D32" i="75" l="1"/>
  <c r="R33" i="75"/>
  <c r="E33" i="75" s="1"/>
  <c r="B34" i="75"/>
  <c r="C33" i="75"/>
  <c r="D33" i="75" l="1"/>
  <c r="C34" i="75"/>
  <c r="R34" i="75"/>
  <c r="E34" i="75" s="1"/>
  <c r="B35" i="75"/>
  <c r="Q33" i="75" l="1"/>
  <c r="S33" i="75"/>
  <c r="D34" i="75"/>
  <c r="Q34" i="75" s="1"/>
  <c r="R35" i="75"/>
  <c r="E35" i="75" s="1"/>
  <c r="B36" i="75"/>
  <c r="C35" i="75"/>
  <c r="S34" i="75" l="1"/>
  <c r="D35" i="75"/>
  <c r="Q35" i="75" s="1"/>
  <c r="B37" i="75"/>
  <c r="C36" i="75"/>
  <c r="R36" i="75"/>
  <c r="E36" i="75" s="1"/>
  <c r="Q42" i="75" l="1"/>
  <c r="Q43" i="75"/>
  <c r="S35" i="75"/>
  <c r="S36" i="75" s="1"/>
  <c r="S37" i="75" s="1"/>
  <c r="S38" i="75" s="1"/>
  <c r="S39" i="75" s="1"/>
  <c r="S40" i="75" s="1"/>
  <c r="S41" i="75" s="1"/>
  <c r="D36" i="75"/>
  <c r="R37" i="75"/>
  <c r="E37" i="75" s="1"/>
  <c r="B38" i="75"/>
  <c r="C37" i="75"/>
  <c r="G13" i="2" l="1"/>
  <c r="Q44" i="75"/>
  <c r="D37" i="75"/>
  <c r="B39" i="75"/>
  <c r="R38" i="75"/>
  <c r="E38" i="75" s="1"/>
  <c r="C38" i="75"/>
  <c r="Q10" i="76" l="1"/>
  <c r="F13" i="2"/>
  <c r="D38" i="75"/>
  <c r="R39" i="75"/>
  <c r="E39" i="75" s="1"/>
  <c r="B40" i="75"/>
  <c r="C39" i="75"/>
  <c r="D39" i="75" l="1"/>
  <c r="R40" i="75"/>
  <c r="E40" i="75" s="1"/>
  <c r="B41" i="75"/>
  <c r="C40" i="75"/>
  <c r="D40" i="75" l="1"/>
  <c r="B11" i="76"/>
  <c r="R41" i="75"/>
  <c r="E41" i="75" s="1"/>
  <c r="C41" i="75"/>
  <c r="D41" i="75" l="1"/>
  <c r="T1" i="76"/>
  <c r="C11" i="76"/>
  <c r="S1" i="76"/>
  <c r="R11" i="76"/>
  <c r="E11" i="76" s="1"/>
  <c r="B12" i="76"/>
  <c r="D11" i="76" l="1"/>
  <c r="B13" i="76"/>
  <c r="C12" i="76"/>
  <c r="R12" i="76"/>
  <c r="E12" i="76" s="1"/>
  <c r="D12" i="76" l="1"/>
  <c r="C13" i="76"/>
  <c r="R13" i="76"/>
  <c r="E13" i="76" s="1"/>
  <c r="B14" i="76"/>
  <c r="D13" i="76" l="1"/>
  <c r="B15" i="76"/>
  <c r="C14" i="76"/>
  <c r="R14" i="76"/>
  <c r="E14" i="76" s="1"/>
  <c r="D14" i="76" l="1"/>
  <c r="C15" i="76"/>
  <c r="B16" i="76"/>
  <c r="R15" i="76"/>
  <c r="E15" i="76" s="1"/>
  <c r="D15" i="76" l="1"/>
  <c r="R16" i="76"/>
  <c r="E16" i="76" s="1"/>
  <c r="B17" i="76"/>
  <c r="C16" i="76"/>
  <c r="D16" i="76" l="1"/>
  <c r="C17" i="76"/>
  <c r="R17" i="76"/>
  <c r="E17" i="76" s="1"/>
  <c r="B18" i="76"/>
  <c r="D17" i="76" l="1"/>
  <c r="B19" i="76"/>
  <c r="C18" i="76"/>
  <c r="R18" i="76"/>
  <c r="E18" i="76" s="1"/>
  <c r="S17" i="76" l="1"/>
  <c r="S18" i="76" s="1"/>
  <c r="Q17" i="76"/>
  <c r="D18" i="76"/>
  <c r="B20" i="76"/>
  <c r="C19" i="76"/>
  <c r="R19" i="76"/>
  <c r="E19" i="76" s="1"/>
  <c r="D19" i="76" l="1"/>
  <c r="Q19" i="76" s="1"/>
  <c r="C20" i="76"/>
  <c r="R20" i="76"/>
  <c r="E20" i="76" s="1"/>
  <c r="B21" i="76"/>
  <c r="S19" i="76" l="1"/>
  <c r="D20" i="76"/>
  <c r="Q20" i="76" s="1"/>
  <c r="B22" i="76"/>
  <c r="C21" i="76"/>
  <c r="R21" i="76"/>
  <c r="E21" i="76" s="1"/>
  <c r="S20" i="76" l="1"/>
  <c r="S21" i="76" s="1"/>
  <c r="S22" i="76" s="1"/>
  <c r="S23" i="76" s="1"/>
  <c r="S24" i="76" s="1"/>
  <c r="S25" i="76" s="1"/>
  <c r="S26" i="76" s="1"/>
  <c r="S27" i="76" s="1"/>
  <c r="S28" i="76" s="1"/>
  <c r="S29" i="76" s="1"/>
  <c r="D21" i="76"/>
  <c r="R22" i="76"/>
  <c r="E22" i="76" s="1"/>
  <c r="B23" i="76"/>
  <c r="C22" i="76"/>
  <c r="D22" i="76" l="1"/>
  <c r="C23" i="76"/>
  <c r="R23" i="76"/>
  <c r="E23" i="76" s="1"/>
  <c r="B24" i="76"/>
  <c r="D23" i="76" l="1"/>
  <c r="B25" i="76"/>
  <c r="C24" i="76"/>
  <c r="R24" i="76"/>
  <c r="E24" i="76" s="1"/>
  <c r="D24" i="76" l="1"/>
  <c r="B26" i="76"/>
  <c r="C25" i="76"/>
  <c r="R25" i="76"/>
  <c r="E25" i="76" s="1"/>
  <c r="D25" i="76" l="1"/>
  <c r="C26" i="76"/>
  <c r="R26" i="76"/>
  <c r="E26" i="76" s="1"/>
  <c r="B27" i="76"/>
  <c r="D26" i="76" l="1"/>
  <c r="C27" i="76"/>
  <c r="R27" i="76"/>
  <c r="E27" i="76" s="1"/>
  <c r="B28" i="76"/>
  <c r="D27" i="76" l="1"/>
  <c r="C28" i="76"/>
  <c r="R28" i="76"/>
  <c r="E28" i="76" s="1"/>
  <c r="B29" i="76"/>
  <c r="D28" i="76" l="1"/>
  <c r="R29" i="76"/>
  <c r="E29" i="76" s="1"/>
  <c r="B30" i="76"/>
  <c r="C29" i="76"/>
  <c r="D29" i="76" l="1"/>
  <c r="B31" i="76"/>
  <c r="C30" i="76"/>
  <c r="R30" i="76"/>
  <c r="E30" i="76" s="1"/>
  <c r="D30" i="76" l="1"/>
  <c r="B32" i="76"/>
  <c r="C31" i="76"/>
  <c r="R31" i="76"/>
  <c r="E31" i="76" s="1"/>
  <c r="Q30" i="76" l="1"/>
  <c r="S30" i="76"/>
  <c r="D31" i="76"/>
  <c r="Q31" i="76" s="1"/>
  <c r="B33" i="76"/>
  <c r="R32" i="76"/>
  <c r="E32" i="76" s="1"/>
  <c r="C32" i="76"/>
  <c r="S31" i="76" l="1"/>
  <c r="D32" i="76"/>
  <c r="Q32" i="76" s="1"/>
  <c r="R33" i="76"/>
  <c r="E33" i="76" s="1"/>
  <c r="B34" i="76"/>
  <c r="C33" i="76"/>
  <c r="S32" i="76" l="1"/>
  <c r="D33" i="76"/>
  <c r="Q33" i="76" s="1"/>
  <c r="C34" i="76"/>
  <c r="R34" i="76"/>
  <c r="E34" i="76" s="1"/>
  <c r="B35" i="76"/>
  <c r="S33" i="76" l="1"/>
  <c r="D34" i="76"/>
  <c r="Q34" i="76" s="1"/>
  <c r="B36" i="76"/>
  <c r="C35" i="76"/>
  <c r="R35" i="76"/>
  <c r="E35" i="76" s="1"/>
  <c r="S34" i="76" l="1"/>
  <c r="S35" i="76" s="1"/>
  <c r="S36" i="76" s="1"/>
  <c r="D35" i="76"/>
  <c r="R36" i="76"/>
  <c r="E36" i="76" s="1"/>
  <c r="B37" i="76"/>
  <c r="C36" i="76"/>
  <c r="D36" i="76" l="1"/>
  <c r="R37" i="76"/>
  <c r="E37" i="76" s="1"/>
  <c r="B38" i="76"/>
  <c r="C37" i="76"/>
  <c r="D37" i="76" l="1"/>
  <c r="R38" i="76"/>
  <c r="E38" i="76" s="1"/>
  <c r="B39" i="76"/>
  <c r="C38" i="76"/>
  <c r="Q37" i="76" l="1"/>
  <c r="S37" i="76"/>
  <c r="D38" i="76"/>
  <c r="Q38" i="76" s="1"/>
  <c r="R39" i="76"/>
  <c r="E39" i="76" s="1"/>
  <c r="B40" i="76"/>
  <c r="C39" i="76"/>
  <c r="S38" i="76" l="1"/>
  <c r="D39" i="76"/>
  <c r="Q39" i="76" s="1"/>
  <c r="B11" i="77"/>
  <c r="R40" i="76"/>
  <c r="C40" i="76"/>
  <c r="D40" i="76" s="1"/>
  <c r="S40" i="76" l="1"/>
  <c r="Q40" i="76"/>
  <c r="S39" i="76"/>
  <c r="B12" i="77"/>
  <c r="C11" i="77"/>
  <c r="S1" i="77"/>
  <c r="T1" i="77"/>
  <c r="R11" i="77"/>
  <c r="E11" i="77" s="1"/>
  <c r="D11" i="77" l="1"/>
  <c r="Q42" i="76"/>
  <c r="Q41" i="76"/>
  <c r="R12" i="77"/>
  <c r="E12" i="77" s="1"/>
  <c r="B13" i="77"/>
  <c r="C12" i="77"/>
  <c r="Q11" i="77" l="1"/>
  <c r="S11" i="77"/>
  <c r="S12" i="77" s="1"/>
  <c r="S13" i="77" s="1"/>
  <c r="S14" i="77" s="1"/>
  <c r="G14" i="2"/>
  <c r="Q43" i="76"/>
  <c r="D12" i="77"/>
  <c r="B14" i="77"/>
  <c r="C13" i="77"/>
  <c r="R13" i="77"/>
  <c r="E13" i="77" s="1"/>
  <c r="Q10" i="77" l="1"/>
  <c r="F14" i="2"/>
  <c r="D13" i="77"/>
  <c r="R14" i="77"/>
  <c r="E14" i="77" s="1"/>
  <c r="B15" i="77"/>
  <c r="C14" i="77"/>
  <c r="D14" i="77" l="1"/>
  <c r="R15" i="77"/>
  <c r="E15" i="77" s="1"/>
  <c r="C15" i="77"/>
  <c r="B16" i="77"/>
  <c r="D15" i="77" l="1"/>
  <c r="C16" i="77"/>
  <c r="B17" i="77"/>
  <c r="R16" i="77"/>
  <c r="E16" i="77" s="1"/>
  <c r="Q15" i="77" l="1"/>
  <c r="S15" i="77"/>
  <c r="D16" i="77"/>
  <c r="Q16" i="77" s="1"/>
  <c r="R17" i="77"/>
  <c r="E17" i="77" s="1"/>
  <c r="C17" i="77"/>
  <c r="B18" i="77"/>
  <c r="S16" i="77" l="1"/>
  <c r="D17" i="77"/>
  <c r="Q17" i="77" s="1"/>
  <c r="B19" i="77"/>
  <c r="C18" i="77"/>
  <c r="R18" i="77"/>
  <c r="E18" i="77" s="1"/>
  <c r="S17" i="77" l="1"/>
  <c r="D18" i="77"/>
  <c r="Q18" i="77" s="1"/>
  <c r="C19" i="77"/>
  <c r="B20" i="77"/>
  <c r="R19" i="77"/>
  <c r="E19" i="77" s="1"/>
  <c r="S18" i="77" l="1"/>
  <c r="S19" i="77" s="1"/>
  <c r="D19" i="77"/>
  <c r="B21" i="77"/>
  <c r="C20" i="77"/>
  <c r="R20" i="77"/>
  <c r="E20" i="77" s="1"/>
  <c r="D20" i="77" l="1"/>
  <c r="Q20" i="77" s="1"/>
  <c r="B22" i="77"/>
  <c r="R21" i="77"/>
  <c r="E21" i="77" s="1"/>
  <c r="C21" i="77"/>
  <c r="S20" i="77" l="1"/>
  <c r="S21" i="77" s="1"/>
  <c r="D21" i="77"/>
  <c r="B23" i="77"/>
  <c r="C22" i="77"/>
  <c r="R22" i="77"/>
  <c r="E22" i="77" s="1"/>
  <c r="D22" i="77" l="1"/>
  <c r="Q22" i="77" s="1"/>
  <c r="R23" i="77"/>
  <c r="E23" i="77" s="1"/>
  <c r="C23" i="77"/>
  <c r="B24" i="77"/>
  <c r="S22" i="77" l="1"/>
  <c r="D23" i="77"/>
  <c r="Q23" i="77" s="1"/>
  <c r="R24" i="77"/>
  <c r="E24" i="77" s="1"/>
  <c r="B25" i="77"/>
  <c r="C24" i="77"/>
  <c r="S23" i="77" l="1"/>
  <c r="D24" i="77"/>
  <c r="Q24" i="77" s="1"/>
  <c r="C25" i="77"/>
  <c r="B26" i="77"/>
  <c r="R25" i="77"/>
  <c r="E25" i="77" s="1"/>
  <c r="S24" i="77" l="1"/>
  <c r="D25" i="77"/>
  <c r="Q25" i="77" s="1"/>
  <c r="C26" i="77"/>
  <c r="R26" i="77"/>
  <c r="E26" i="77" s="1"/>
  <c r="B27" i="77"/>
  <c r="S25" i="77" l="1"/>
  <c r="S26" i="77" s="1"/>
  <c r="S27" i="77" s="1"/>
  <c r="S28" i="77" s="1"/>
  <c r="D26" i="77"/>
  <c r="C27" i="77"/>
  <c r="R27" i="77"/>
  <c r="E27" i="77" s="1"/>
  <c r="B28" i="77"/>
  <c r="D27" i="77" l="1"/>
  <c r="R28" i="77"/>
  <c r="E28" i="77" s="1"/>
  <c r="B29" i="77"/>
  <c r="C28" i="77"/>
  <c r="D28" i="77" l="1"/>
  <c r="C29" i="77"/>
  <c r="R29" i="77"/>
  <c r="E29" i="77" s="1"/>
  <c r="B30" i="77"/>
  <c r="D29" i="77" l="1"/>
  <c r="B31" i="77"/>
  <c r="C30" i="77"/>
  <c r="R30" i="77"/>
  <c r="E30" i="77" s="1"/>
  <c r="Q29" i="77" l="1"/>
  <c r="S29" i="77"/>
  <c r="D30" i="77"/>
  <c r="Q30" i="77" s="1"/>
  <c r="C31" i="77"/>
  <c r="B32" i="77"/>
  <c r="R31" i="77"/>
  <c r="E31" i="77" s="1"/>
  <c r="S30" i="77" l="1"/>
  <c r="D31" i="77"/>
  <c r="Q31" i="77" s="1"/>
  <c r="C32" i="77"/>
  <c r="R32" i="77"/>
  <c r="E32" i="77" s="1"/>
  <c r="B33" i="77"/>
  <c r="S31" i="77" l="1"/>
  <c r="D32" i="77"/>
  <c r="Q32" i="77" s="1"/>
  <c r="C33" i="77"/>
  <c r="R33" i="77"/>
  <c r="E33" i="77" s="1"/>
  <c r="B34" i="77"/>
  <c r="S32" i="77" l="1"/>
  <c r="S33" i="77" s="1"/>
  <c r="S34" i="77" s="1"/>
  <c r="S35" i="77" s="1"/>
  <c r="D33" i="77"/>
  <c r="B35" i="77"/>
  <c r="C34" i="77"/>
  <c r="R34" i="77"/>
  <c r="E34" i="77" s="1"/>
  <c r="D34" i="77" l="1"/>
  <c r="R35" i="77"/>
  <c r="E35" i="77" s="1"/>
  <c r="C35" i="77"/>
  <c r="B36" i="77"/>
  <c r="D35" i="77" l="1"/>
  <c r="B37" i="77"/>
  <c r="C36" i="77"/>
  <c r="R36" i="77"/>
  <c r="E36" i="77" s="1"/>
  <c r="D36" i="77" l="1"/>
  <c r="C37" i="77"/>
  <c r="B38" i="77"/>
  <c r="R37" i="77"/>
  <c r="E37" i="77" s="1"/>
  <c r="Q36" i="77" l="1"/>
  <c r="S36" i="77"/>
  <c r="D37" i="77"/>
  <c r="Q37" i="77" s="1"/>
  <c r="C38" i="77"/>
  <c r="R38" i="77"/>
  <c r="E38" i="77" s="1"/>
  <c r="B39" i="77"/>
  <c r="S37" i="77" l="1"/>
  <c r="D38" i="77"/>
  <c r="Q38" i="77" s="1"/>
  <c r="C39" i="77"/>
  <c r="B40" i="77"/>
  <c r="R39" i="77"/>
  <c r="E39" i="77" s="1"/>
  <c r="D39" i="77" s="1"/>
  <c r="Q39" i="77" s="1"/>
  <c r="Q43" i="77" l="1"/>
  <c r="Q42" i="77"/>
  <c r="S38" i="77"/>
  <c r="S39" i="77" s="1"/>
  <c r="S40" i="77" s="1"/>
  <c r="S41" i="77" s="1"/>
  <c r="C40" i="77"/>
  <c r="R40" i="77"/>
  <c r="E40" i="77" s="1"/>
  <c r="B41" i="77"/>
  <c r="B11" i="83" s="1"/>
  <c r="D40" i="77" l="1"/>
  <c r="G15" i="2"/>
  <c r="Q44" i="77"/>
  <c r="Q10" i="83" s="1"/>
  <c r="B12" i="83"/>
  <c r="S1" i="83"/>
  <c r="C11" i="83"/>
  <c r="T1" i="83"/>
  <c r="R11" i="83"/>
  <c r="E11" i="83" s="1"/>
  <c r="R41" i="77"/>
  <c r="C41" i="77"/>
  <c r="D41" i="77" s="1"/>
  <c r="D11" i="83" l="1"/>
  <c r="C12" i="83"/>
  <c r="B13" i="83"/>
  <c r="R12" i="83"/>
  <c r="E12" i="83" s="1"/>
  <c r="D12" i="83" l="1"/>
  <c r="B14" i="83"/>
  <c r="C13" i="83"/>
  <c r="R13" i="83"/>
  <c r="E13" i="83" s="1"/>
  <c r="D13" i="83" l="1"/>
  <c r="C14" i="83"/>
  <c r="R14" i="83"/>
  <c r="E14" i="83" s="1"/>
  <c r="B15" i="83"/>
  <c r="Q13" i="83" l="1"/>
  <c r="S13" i="83"/>
  <c r="D14" i="83"/>
  <c r="Q14" i="83" s="1"/>
  <c r="B16" i="83"/>
  <c r="C15" i="83"/>
  <c r="R15" i="83"/>
  <c r="E15" i="83" s="1"/>
  <c r="S14" i="83" l="1"/>
  <c r="D15" i="83"/>
  <c r="Q15" i="83" s="1"/>
  <c r="B17" i="83"/>
  <c r="C16" i="83"/>
  <c r="R16" i="83"/>
  <c r="E16" i="83" s="1"/>
  <c r="S15" i="83" l="1"/>
  <c r="S16" i="83" s="1"/>
  <c r="S17" i="83" s="1"/>
  <c r="S18" i="83" s="1"/>
  <c r="D16" i="83"/>
  <c r="C17" i="83"/>
  <c r="R17" i="83"/>
  <c r="E17" i="83" s="1"/>
  <c r="B18" i="83"/>
  <c r="D17" i="83" l="1"/>
  <c r="B19" i="83"/>
  <c r="C18" i="83"/>
  <c r="R18" i="83"/>
  <c r="E18" i="83" s="1"/>
  <c r="D18" i="83" l="1"/>
  <c r="B20" i="83"/>
  <c r="C19" i="83"/>
  <c r="R19" i="83"/>
  <c r="E19" i="83" s="1"/>
  <c r="D19" i="83" l="1"/>
  <c r="R20" i="83"/>
  <c r="E20" i="83" s="1"/>
  <c r="B21" i="83"/>
  <c r="C20" i="83"/>
  <c r="Q19" i="83" l="1"/>
  <c r="S19" i="83"/>
  <c r="D20" i="83"/>
  <c r="Q20" i="83" s="1"/>
  <c r="B22" i="83"/>
  <c r="C21" i="83"/>
  <c r="R21" i="83"/>
  <c r="E21" i="83" s="1"/>
  <c r="S20" i="83" l="1"/>
  <c r="D21" i="83"/>
  <c r="Q21" i="83" s="1"/>
  <c r="B23" i="83"/>
  <c r="C22" i="83"/>
  <c r="R22" i="83"/>
  <c r="E22" i="83" s="1"/>
  <c r="S21" i="83" l="1"/>
  <c r="D22" i="83"/>
  <c r="Q22" i="83" s="1"/>
  <c r="B24" i="83"/>
  <c r="C23" i="83"/>
  <c r="R23" i="83"/>
  <c r="E23" i="83" s="1"/>
  <c r="S22" i="83" l="1"/>
  <c r="S23" i="83" s="1"/>
  <c r="S24" i="83" s="1"/>
  <c r="S25" i="83" s="1"/>
  <c r="S26" i="83" s="1"/>
  <c r="D23" i="83"/>
  <c r="R24" i="83"/>
  <c r="E24" i="83" s="1"/>
  <c r="B25" i="83"/>
  <c r="C24" i="83"/>
  <c r="D24" i="83" l="1"/>
  <c r="B26" i="83"/>
  <c r="C25" i="83"/>
  <c r="R25" i="83"/>
  <c r="E25" i="83" s="1"/>
  <c r="D25" i="83" l="1"/>
  <c r="B27" i="83"/>
  <c r="C26" i="83"/>
  <c r="R26" i="83"/>
  <c r="E26" i="83" s="1"/>
  <c r="D26" i="83" l="1"/>
  <c r="R27" i="83"/>
  <c r="E27" i="83" s="1"/>
  <c r="B28" i="83"/>
  <c r="C27" i="83"/>
  <c r="D27" i="83" l="1"/>
  <c r="B29" i="83"/>
  <c r="C28" i="83"/>
  <c r="R28" i="83"/>
  <c r="E28" i="83" s="1"/>
  <c r="Q27" i="83" l="1"/>
  <c r="S27" i="83"/>
  <c r="D28" i="83"/>
  <c r="Q28" i="83" s="1"/>
  <c r="R29" i="83"/>
  <c r="E29" i="83" s="1"/>
  <c r="B30" i="83"/>
  <c r="C29" i="83"/>
  <c r="S28" i="83" l="1"/>
  <c r="S29" i="83" s="1"/>
  <c r="S30" i="83" s="1"/>
  <c r="S31" i="83" s="1"/>
  <c r="S32" i="83" s="1"/>
  <c r="S33" i="83" s="1"/>
  <c r="S34" i="83" s="1"/>
  <c r="S35" i="83" s="1"/>
  <c r="S36" i="83" s="1"/>
  <c r="S37" i="83" s="1"/>
  <c r="S38" i="83" s="1"/>
  <c r="S39" i="83" s="1"/>
  <c r="B31" i="83"/>
  <c r="C30" i="83"/>
  <c r="R30" i="83"/>
  <c r="E30" i="83" s="1"/>
  <c r="D29" i="83"/>
  <c r="D30" i="83" l="1"/>
  <c r="C31" i="83"/>
  <c r="R31" i="83"/>
  <c r="E31" i="83" s="1"/>
  <c r="B32" i="83"/>
  <c r="D31" i="83" l="1"/>
  <c r="B33" i="83"/>
  <c r="C32" i="83"/>
  <c r="R32" i="83"/>
  <c r="E32" i="83" s="1"/>
  <c r="D32" i="83" l="1"/>
  <c r="R33" i="83"/>
  <c r="E33" i="83" s="1"/>
  <c r="B34" i="83"/>
  <c r="C33" i="83"/>
  <c r="D33" i="83" l="1"/>
  <c r="B35" i="83"/>
  <c r="C34" i="83"/>
  <c r="R34" i="83"/>
  <c r="E34" i="83" s="1"/>
  <c r="D34" i="83" l="1"/>
  <c r="R35" i="83"/>
  <c r="E35" i="83" s="1"/>
  <c r="B36" i="83"/>
  <c r="C35" i="83"/>
  <c r="B37" i="83" l="1"/>
  <c r="C36" i="83"/>
  <c r="R36" i="83"/>
  <c r="E36" i="83" s="1"/>
  <c r="D35" i="83"/>
  <c r="D36" i="83" l="1"/>
  <c r="R37" i="83"/>
  <c r="E37" i="83" s="1"/>
  <c r="B38" i="83"/>
  <c r="C37" i="83"/>
  <c r="D37" i="83" l="1"/>
  <c r="B39" i="83"/>
  <c r="C38" i="83"/>
  <c r="R38" i="83"/>
  <c r="E38" i="83" s="1"/>
  <c r="D38" i="83" l="1"/>
  <c r="B40" i="83"/>
  <c r="C39" i="83"/>
  <c r="R39" i="83"/>
  <c r="E39" i="83" s="1"/>
  <c r="D39" i="83" l="1"/>
  <c r="R40" i="83"/>
  <c r="E40" i="83" s="1"/>
  <c r="B41" i="83"/>
  <c r="C40" i="83"/>
  <c r="B11" i="79" l="1"/>
  <c r="R41" i="83"/>
  <c r="C41" i="83"/>
  <c r="D41" i="83" s="1"/>
  <c r="Q41" i="83" s="1"/>
  <c r="D40" i="83"/>
  <c r="Q40" i="83" l="1"/>
  <c r="Q43" i="83" s="1"/>
  <c r="S40" i="83"/>
  <c r="S41" i="83" s="1"/>
  <c r="T1" i="79"/>
  <c r="S1" i="79"/>
  <c r="C11" i="79"/>
  <c r="B12" i="79"/>
  <c r="R11" i="79"/>
  <c r="E11" i="79" s="1"/>
  <c r="Q42" i="83" l="1"/>
  <c r="G16" i="2"/>
  <c r="Q44" i="83"/>
  <c r="D11" i="79"/>
  <c r="B13" i="79"/>
  <c r="R12" i="79"/>
  <c r="E12" i="79" s="1"/>
  <c r="C12" i="79"/>
  <c r="Q11" i="79" l="1"/>
  <c r="S11" i="79"/>
  <c r="Q10" i="79"/>
  <c r="F16" i="2"/>
  <c r="R13" i="79"/>
  <c r="E13" i="79" s="1"/>
  <c r="B14" i="79"/>
  <c r="C13" i="79"/>
  <c r="D12" i="79"/>
  <c r="Q12" i="79" s="1"/>
  <c r="S12" i="79" l="1"/>
  <c r="S13" i="79" s="1"/>
  <c r="S14" i="79" s="1"/>
  <c r="S15" i="79" s="1"/>
  <c r="C14" i="79"/>
  <c r="R14" i="79"/>
  <c r="E14" i="79" s="1"/>
  <c r="B15" i="79"/>
  <c r="D13" i="79"/>
  <c r="D14" i="79" l="1"/>
  <c r="C15" i="79"/>
  <c r="B16" i="79"/>
  <c r="R15" i="79"/>
  <c r="E15" i="79" s="1"/>
  <c r="D15" i="79" l="1"/>
  <c r="C16" i="79"/>
  <c r="R16" i="79"/>
  <c r="E16" i="79" s="1"/>
  <c r="B17" i="79"/>
  <c r="D16" i="79" l="1"/>
  <c r="C17" i="79"/>
  <c r="B18" i="79"/>
  <c r="R17" i="79"/>
  <c r="E17" i="79" s="1"/>
  <c r="Q16" i="79" l="1"/>
  <c r="S16" i="79"/>
  <c r="D17" i="79"/>
  <c r="Q17" i="79" s="1"/>
  <c r="R18" i="79"/>
  <c r="E18" i="79" s="1"/>
  <c r="B19" i="79"/>
  <c r="C18" i="79"/>
  <c r="S17" i="79" l="1"/>
  <c r="D18" i="79"/>
  <c r="Q18" i="79" s="1"/>
  <c r="C19" i="79"/>
  <c r="R19" i="79"/>
  <c r="E19" i="79" s="1"/>
  <c r="B20" i="79"/>
  <c r="S18" i="79" l="1"/>
  <c r="D19" i="79"/>
  <c r="Q19" i="79" s="1"/>
  <c r="C20" i="79"/>
  <c r="R20" i="79"/>
  <c r="E20" i="79" s="1"/>
  <c r="B21" i="79"/>
  <c r="S19" i="79" l="1"/>
  <c r="S20" i="79" s="1"/>
  <c r="S21" i="79" s="1"/>
  <c r="S22" i="79" s="1"/>
  <c r="D20" i="79"/>
  <c r="B22" i="79"/>
  <c r="C21" i="79"/>
  <c r="R21" i="79"/>
  <c r="E21" i="79" s="1"/>
  <c r="D21" i="79" l="1"/>
  <c r="C22" i="79"/>
  <c r="R22" i="79"/>
  <c r="E22" i="79" s="1"/>
  <c r="B23" i="79"/>
  <c r="D22" i="79" l="1"/>
  <c r="C23" i="79"/>
  <c r="B24" i="79"/>
  <c r="R23" i="79"/>
  <c r="E23" i="79" s="1"/>
  <c r="D23" i="79" l="1"/>
  <c r="C24" i="79"/>
  <c r="R24" i="79"/>
  <c r="E24" i="79" s="1"/>
  <c r="B25" i="79"/>
  <c r="Q23" i="79" l="1"/>
  <c r="S23" i="79"/>
  <c r="D24" i="79"/>
  <c r="Q24" i="79" s="1"/>
  <c r="B26" i="79"/>
  <c r="R25" i="79"/>
  <c r="E25" i="79" s="1"/>
  <c r="C25" i="79"/>
  <c r="S24" i="79" l="1"/>
  <c r="D25" i="79"/>
  <c r="Q25" i="79" s="1"/>
  <c r="R26" i="79"/>
  <c r="E26" i="79" s="1"/>
  <c r="C26" i="79"/>
  <c r="B27" i="79"/>
  <c r="S25" i="79" l="1"/>
  <c r="D26" i="79"/>
  <c r="Q26" i="79" s="1"/>
  <c r="R27" i="79"/>
  <c r="E27" i="79" s="1"/>
  <c r="C27" i="79"/>
  <c r="B28" i="79"/>
  <c r="S26" i="79" l="1"/>
  <c r="S27" i="79" s="1"/>
  <c r="S28" i="79" s="1"/>
  <c r="D27" i="79"/>
  <c r="R28" i="79"/>
  <c r="E28" i="79" s="1"/>
  <c r="B29" i="79"/>
  <c r="C28" i="79"/>
  <c r="D28" i="79" l="1"/>
  <c r="B30" i="79"/>
  <c r="R29" i="79"/>
  <c r="E29" i="79" s="1"/>
  <c r="C29" i="79"/>
  <c r="D29" i="79" l="1"/>
  <c r="B31" i="79"/>
  <c r="C30" i="79"/>
  <c r="R30" i="79"/>
  <c r="E30" i="79" s="1"/>
  <c r="Q29" i="79" l="1"/>
  <c r="S29" i="79"/>
  <c r="D30" i="79"/>
  <c r="Q30" i="79" s="1"/>
  <c r="C31" i="79"/>
  <c r="B32" i="79"/>
  <c r="R31" i="79"/>
  <c r="E31" i="79" s="1"/>
  <c r="S30" i="79" l="1"/>
  <c r="D31" i="79"/>
  <c r="Q31" i="79" s="1"/>
  <c r="C32" i="79"/>
  <c r="R32" i="79"/>
  <c r="E32" i="79" s="1"/>
  <c r="B33" i="79"/>
  <c r="Q42" i="79" l="1"/>
  <c r="Q41" i="79"/>
  <c r="S31" i="79"/>
  <c r="S32" i="79" s="1"/>
  <c r="S33" i="79" s="1"/>
  <c r="S34" i="79" s="1"/>
  <c r="S35" i="79" s="1"/>
  <c r="S36" i="79" s="1"/>
  <c r="S37" i="79" s="1"/>
  <c r="S38" i="79" s="1"/>
  <c r="S39" i="79" s="1"/>
  <c r="C33" i="79"/>
  <c r="B34" i="79"/>
  <c r="R33" i="79"/>
  <c r="E33" i="79" s="1"/>
  <c r="D32" i="79"/>
  <c r="G17" i="2" l="1"/>
  <c r="Q43" i="79"/>
  <c r="D33" i="79"/>
  <c r="C34" i="79"/>
  <c r="B35" i="79"/>
  <c r="R34" i="79"/>
  <c r="E34" i="79" s="1"/>
  <c r="Q10" i="81" l="1"/>
  <c r="F17" i="2"/>
  <c r="C35" i="79"/>
  <c r="R35" i="79"/>
  <c r="E35" i="79" s="1"/>
  <c r="B36" i="79"/>
  <c r="D34" i="79"/>
  <c r="D35" i="79" l="1"/>
  <c r="C36" i="79"/>
  <c r="R36" i="79"/>
  <c r="E36" i="79" s="1"/>
  <c r="B37" i="79"/>
  <c r="D36" i="79" l="1"/>
  <c r="R37" i="79"/>
  <c r="E37" i="79" s="1"/>
  <c r="B38" i="79"/>
  <c r="C37" i="79"/>
  <c r="D37" i="79" l="1"/>
  <c r="R38" i="79"/>
  <c r="E38" i="79" s="1"/>
  <c r="C38" i="79"/>
  <c r="B39" i="79"/>
  <c r="B40" i="79" l="1"/>
  <c r="C39" i="79"/>
  <c r="R39" i="79"/>
  <c r="E39" i="79" s="1"/>
  <c r="D38" i="79"/>
  <c r="D39" i="79" l="1"/>
  <c r="C40" i="79"/>
  <c r="D40" i="79" s="1"/>
  <c r="B11" i="81"/>
  <c r="R40" i="79"/>
  <c r="S1" i="81" l="1"/>
  <c r="T1" i="81"/>
  <c r="B12" i="81"/>
  <c r="C11" i="81"/>
  <c r="R11" i="81"/>
  <c r="E11" i="81" s="1"/>
  <c r="D11" i="81" l="1"/>
  <c r="R12" i="81"/>
  <c r="E12" i="81" s="1"/>
  <c r="B13" i="81"/>
  <c r="C12" i="81"/>
  <c r="D12" i="81" l="1"/>
  <c r="C13" i="81"/>
  <c r="B14" i="81"/>
  <c r="R13" i="81"/>
  <c r="E13" i="81" s="1"/>
  <c r="D13" i="81" s="1"/>
  <c r="R14" i="81" l="1"/>
  <c r="E14" i="81" s="1"/>
  <c r="C14" i="81"/>
  <c r="B15" i="81"/>
  <c r="D14" i="81" l="1"/>
  <c r="C15" i="81"/>
  <c r="R15" i="81"/>
  <c r="E15" i="81" s="1"/>
  <c r="B16" i="81"/>
  <c r="B17" i="81" l="1"/>
  <c r="R16" i="81"/>
  <c r="E16" i="81" s="1"/>
  <c r="C16" i="81"/>
  <c r="D15" i="81"/>
  <c r="S15" i="81" l="1"/>
  <c r="Q15" i="81"/>
  <c r="C17" i="81"/>
  <c r="R17" i="81"/>
  <c r="E17" i="81" s="1"/>
  <c r="B18" i="81"/>
  <c r="D16" i="81"/>
  <c r="Q16" i="81" s="1"/>
  <c r="S16" i="81" l="1"/>
  <c r="B19" i="81"/>
  <c r="C18" i="81"/>
  <c r="R18" i="81"/>
  <c r="E18" i="81" s="1"/>
  <c r="D17" i="81"/>
  <c r="Q17" i="81" s="1"/>
  <c r="S17" i="81" l="1"/>
  <c r="S18" i="81" s="1"/>
  <c r="S19" i="81" s="1"/>
  <c r="S20" i="81" s="1"/>
  <c r="D18" i="81"/>
  <c r="C19" i="81"/>
  <c r="R19" i="81"/>
  <c r="E19" i="81" s="1"/>
  <c r="B20" i="81"/>
  <c r="C20" i="81" l="1"/>
  <c r="B21" i="81"/>
  <c r="R20" i="81"/>
  <c r="E20" i="81" s="1"/>
  <c r="D19" i="81"/>
  <c r="D20" i="81" l="1"/>
  <c r="C21" i="81"/>
  <c r="R21" i="81"/>
  <c r="E21" i="81" s="1"/>
  <c r="B22" i="81"/>
  <c r="C22" i="81" l="1"/>
  <c r="B23" i="81"/>
  <c r="R22" i="81"/>
  <c r="E22" i="81" s="1"/>
  <c r="D21" i="81"/>
  <c r="Q21" i="81" l="1"/>
  <c r="S21" i="81"/>
  <c r="D22" i="81"/>
  <c r="Q22" i="81" s="1"/>
  <c r="R23" i="81"/>
  <c r="E23" i="81" s="1"/>
  <c r="B24" i="81"/>
  <c r="C23" i="81"/>
  <c r="S22" i="81" l="1"/>
  <c r="D23" i="81"/>
  <c r="Q23" i="81" s="1"/>
  <c r="B25" i="81"/>
  <c r="R24" i="81"/>
  <c r="E24" i="81" s="1"/>
  <c r="C24" i="81"/>
  <c r="S23" i="81" l="1"/>
  <c r="D24" i="81"/>
  <c r="Q24" i="81" s="1"/>
  <c r="R25" i="81"/>
  <c r="E25" i="81" s="1"/>
  <c r="C25" i="81"/>
  <c r="B26" i="81"/>
  <c r="S24" i="81" l="1"/>
  <c r="S25" i="81" s="1"/>
  <c r="S26" i="81" s="1"/>
  <c r="S27" i="81" s="1"/>
  <c r="D25" i="81"/>
  <c r="C26" i="81"/>
  <c r="B27" i="81"/>
  <c r="R26" i="81"/>
  <c r="E26" i="81" s="1"/>
  <c r="D26" i="81" l="1"/>
  <c r="C27" i="81"/>
  <c r="R27" i="81"/>
  <c r="E27" i="81" s="1"/>
  <c r="B28" i="81"/>
  <c r="D27" i="81" l="1"/>
  <c r="B29" i="81"/>
  <c r="R28" i="81"/>
  <c r="E28" i="81" s="1"/>
  <c r="C28" i="81"/>
  <c r="D28" i="81" l="1"/>
  <c r="R29" i="81"/>
  <c r="E29" i="81" s="1"/>
  <c r="C29" i="81"/>
  <c r="B30" i="81"/>
  <c r="Q28" i="81" l="1"/>
  <c r="S28" i="81"/>
  <c r="D29" i="81"/>
  <c r="Q29" i="81" s="1"/>
  <c r="R30" i="81"/>
  <c r="E30" i="81" s="1"/>
  <c r="C30" i="81"/>
  <c r="B31" i="81"/>
  <c r="S29" i="81" l="1"/>
  <c r="D30" i="81"/>
  <c r="Q30" i="81" s="1"/>
  <c r="R31" i="81"/>
  <c r="E31" i="81" s="1"/>
  <c r="B32" i="81"/>
  <c r="C31" i="81"/>
  <c r="S30" i="81" l="1"/>
  <c r="D31" i="81"/>
  <c r="Q31" i="81" s="1"/>
  <c r="B33" i="81"/>
  <c r="C32" i="81"/>
  <c r="R32" i="81"/>
  <c r="E32" i="81" s="1"/>
  <c r="S31" i="81" l="1"/>
  <c r="S32" i="81" s="1"/>
  <c r="S33" i="81" s="1"/>
  <c r="S34" i="81" s="1"/>
  <c r="S35" i="81" s="1"/>
  <c r="D32" i="81"/>
  <c r="B34" i="81"/>
  <c r="C33" i="81"/>
  <c r="R33" i="81"/>
  <c r="E33" i="81" s="1"/>
  <c r="D33" i="81" l="1"/>
  <c r="R34" i="81"/>
  <c r="E34" i="81" s="1"/>
  <c r="C34" i="81"/>
  <c r="B35" i="81"/>
  <c r="B36" i="81" l="1"/>
  <c r="C35" i="81"/>
  <c r="R35" i="81"/>
  <c r="E35" i="81" s="1"/>
  <c r="D34" i="81"/>
  <c r="D35" i="81" l="1"/>
  <c r="B37" i="81"/>
  <c r="R36" i="81"/>
  <c r="E36" i="81" s="1"/>
  <c r="C36" i="81"/>
  <c r="R37" i="81" l="1"/>
  <c r="E37" i="81" s="1"/>
  <c r="B38" i="81"/>
  <c r="C37" i="81"/>
  <c r="D36" i="81"/>
  <c r="Q36" i="81" l="1"/>
  <c r="S36" i="81"/>
  <c r="B39" i="81"/>
  <c r="R38" i="81"/>
  <c r="E38" i="81" s="1"/>
  <c r="C38" i="81"/>
  <c r="D37" i="81"/>
  <c r="Q37" i="81" s="1"/>
  <c r="S37" i="81" l="1"/>
  <c r="C39" i="81"/>
  <c r="R39" i="81"/>
  <c r="E39" i="81" s="1"/>
  <c r="B40" i="81"/>
  <c r="D38" i="81"/>
  <c r="Q38" i="81" s="1"/>
  <c r="Q43" i="81" l="1"/>
  <c r="Q42" i="81"/>
  <c r="S38" i="81"/>
  <c r="S39" i="81" s="1"/>
  <c r="S40" i="81" s="1"/>
  <c r="S41" i="81" s="1"/>
  <c r="D39" i="81"/>
  <c r="B41" i="81"/>
  <c r="R40" i="81"/>
  <c r="E40" i="81" s="1"/>
  <c r="C40" i="81"/>
  <c r="G18" i="2" l="1"/>
  <c r="Q44" i="81"/>
  <c r="D40" i="81"/>
  <c r="C41" i="81"/>
  <c r="D41" i="81" s="1"/>
  <c r="B11" i="80"/>
  <c r="R41" i="81"/>
  <c r="Q10" i="80" l="1"/>
  <c r="F18" i="2"/>
  <c r="C11" i="80"/>
  <c r="R11" i="80"/>
  <c r="E11" i="80" s="1"/>
  <c r="B12" i="80"/>
  <c r="T1" i="80"/>
  <c r="S1" i="80"/>
  <c r="D11" i="80" l="1"/>
  <c r="B13" i="80"/>
  <c r="R12" i="80"/>
  <c r="E12" i="80" s="1"/>
  <c r="C12" i="80"/>
  <c r="S11" i="80" l="1"/>
  <c r="Q11" i="80"/>
  <c r="D12" i="80"/>
  <c r="Q12" i="80" s="1"/>
  <c r="R13" i="80"/>
  <c r="E13" i="80" s="1"/>
  <c r="C13" i="80"/>
  <c r="B14" i="80"/>
  <c r="S12" i="80" l="1"/>
  <c r="D13" i="80"/>
  <c r="Q13" i="80" s="1"/>
  <c r="C14" i="80"/>
  <c r="B15" i="80"/>
  <c r="R14" i="80"/>
  <c r="E14" i="80" s="1"/>
  <c r="S13" i="80" l="1"/>
  <c r="D14" i="80"/>
  <c r="Q14" i="80" s="1"/>
  <c r="B16" i="80"/>
  <c r="R15" i="80"/>
  <c r="E15" i="80" s="1"/>
  <c r="C15" i="80"/>
  <c r="S14" i="80" l="1"/>
  <c r="S15" i="80" s="1"/>
  <c r="S16" i="80" s="1"/>
  <c r="S17" i="80" s="1"/>
  <c r="R16" i="80"/>
  <c r="E16" i="80" s="1"/>
  <c r="C16" i="80"/>
  <c r="B17" i="80"/>
  <c r="D15" i="80"/>
  <c r="D16" i="80" l="1"/>
  <c r="C17" i="80"/>
  <c r="B18" i="80"/>
  <c r="R17" i="80"/>
  <c r="E17" i="80" s="1"/>
  <c r="D17" i="80" l="1"/>
  <c r="R18" i="80"/>
  <c r="E18" i="80" s="1"/>
  <c r="C18" i="80"/>
  <c r="B19" i="80"/>
  <c r="D18" i="80" l="1"/>
  <c r="B20" i="80"/>
  <c r="R19" i="80"/>
  <c r="E19" i="80" s="1"/>
  <c r="C19" i="80"/>
  <c r="Q18" i="80" l="1"/>
  <c r="S18" i="80"/>
  <c r="C20" i="80"/>
  <c r="B21" i="80"/>
  <c r="R20" i="80"/>
  <c r="E20" i="80" s="1"/>
  <c r="D19" i="80"/>
  <c r="Q19" i="80" s="1"/>
  <c r="S19" i="80" l="1"/>
  <c r="D20" i="80"/>
  <c r="Q20" i="80" s="1"/>
  <c r="R21" i="80"/>
  <c r="E21" i="80" s="1"/>
  <c r="C21" i="80"/>
  <c r="B22" i="80"/>
  <c r="S20" i="80" l="1"/>
  <c r="D21" i="80"/>
  <c r="Q21" i="80" s="1"/>
  <c r="C22" i="80"/>
  <c r="B23" i="80"/>
  <c r="R22" i="80"/>
  <c r="E22" i="80" s="1"/>
  <c r="S21" i="80" l="1"/>
  <c r="C23" i="80"/>
  <c r="B24" i="80"/>
  <c r="R23" i="80"/>
  <c r="E23" i="80" s="1"/>
  <c r="D22" i="80"/>
  <c r="Q22" i="80" s="1"/>
  <c r="S22" i="80" l="1"/>
  <c r="S23" i="80" s="1"/>
  <c r="S24" i="80" s="1"/>
  <c r="D23" i="80"/>
  <c r="B25" i="80"/>
  <c r="R24" i="80"/>
  <c r="E24" i="80" s="1"/>
  <c r="C24" i="80"/>
  <c r="R25" i="80" l="1"/>
  <c r="E25" i="80" s="1"/>
  <c r="C25" i="80"/>
  <c r="B26" i="80"/>
  <c r="D24" i="80"/>
  <c r="D25" i="80" l="1"/>
  <c r="B27" i="80"/>
  <c r="R26" i="80"/>
  <c r="E26" i="80" s="1"/>
  <c r="C26" i="80"/>
  <c r="Q25" i="80" l="1"/>
  <c r="S25" i="80"/>
  <c r="B28" i="80"/>
  <c r="R27" i="80"/>
  <c r="E27" i="80" s="1"/>
  <c r="C27" i="80"/>
  <c r="D26" i="80"/>
  <c r="Q26" i="80" s="1"/>
  <c r="S26" i="80" l="1"/>
  <c r="B29" i="80"/>
  <c r="R28" i="80"/>
  <c r="E28" i="80" s="1"/>
  <c r="C28" i="80"/>
  <c r="D27" i="80"/>
  <c r="Q27" i="80" s="1"/>
  <c r="S27" i="80" l="1"/>
  <c r="R29" i="80"/>
  <c r="E29" i="80" s="1"/>
  <c r="C29" i="80"/>
  <c r="B30" i="80"/>
  <c r="D28" i="80"/>
  <c r="Q28" i="80" s="1"/>
  <c r="S28" i="80" l="1"/>
  <c r="S29" i="80" s="1"/>
  <c r="S30" i="80" s="1"/>
  <c r="S31" i="80" s="1"/>
  <c r="D29" i="80"/>
  <c r="B31" i="80"/>
  <c r="C30" i="80"/>
  <c r="R30" i="80"/>
  <c r="E30" i="80" s="1"/>
  <c r="D30" i="80" l="1"/>
  <c r="B32" i="80"/>
  <c r="R31" i="80"/>
  <c r="E31" i="80" s="1"/>
  <c r="C31" i="80"/>
  <c r="B33" i="80" l="1"/>
  <c r="R32" i="80"/>
  <c r="E32" i="80" s="1"/>
  <c r="C32" i="80"/>
  <c r="D31" i="80"/>
  <c r="D32" i="80" l="1"/>
  <c r="B34" i="80"/>
  <c r="R33" i="80"/>
  <c r="E33" i="80" s="1"/>
  <c r="C33" i="80"/>
  <c r="Q32" i="80" l="1"/>
  <c r="S32" i="80"/>
  <c r="D33" i="80"/>
  <c r="Q33" i="80" s="1"/>
  <c r="B35" i="80"/>
  <c r="R34" i="80"/>
  <c r="E34" i="80" s="1"/>
  <c r="C34" i="80"/>
  <c r="S33" i="80" l="1"/>
  <c r="D34" i="80"/>
  <c r="Q34" i="80" s="1"/>
  <c r="R35" i="80"/>
  <c r="E35" i="80" s="1"/>
  <c r="B36" i="80"/>
  <c r="C35" i="80"/>
  <c r="S34" i="80" l="1"/>
  <c r="D35" i="80"/>
  <c r="Q35" i="80" s="1"/>
  <c r="C36" i="80"/>
  <c r="B37" i="80"/>
  <c r="R36" i="80"/>
  <c r="E36" i="80" s="1"/>
  <c r="S35" i="80" l="1"/>
  <c r="S36" i="80" s="1"/>
  <c r="S37" i="80" s="1"/>
  <c r="S38" i="80" s="1"/>
  <c r="D36" i="80"/>
  <c r="C37" i="80"/>
  <c r="B38" i="80"/>
  <c r="R37" i="80"/>
  <c r="E37" i="80" s="1"/>
  <c r="D37" i="80" l="1"/>
  <c r="B39" i="80"/>
  <c r="R38" i="80"/>
  <c r="E38" i="80" s="1"/>
  <c r="C38" i="80"/>
  <c r="R39" i="80" l="1"/>
  <c r="E39" i="80" s="1"/>
  <c r="C39" i="80"/>
  <c r="B40" i="80"/>
  <c r="D38" i="80"/>
  <c r="D39" i="80" l="1"/>
  <c r="B11" i="82"/>
  <c r="R40" i="80"/>
  <c r="C40" i="80"/>
  <c r="D40" i="80" s="1"/>
  <c r="Q40" i="80" l="1"/>
  <c r="S40" i="80"/>
  <c r="Q39" i="80"/>
  <c r="S39" i="80"/>
  <c r="C11" i="82"/>
  <c r="R11" i="82"/>
  <c r="E11" i="82" s="1"/>
  <c r="T1" i="82"/>
  <c r="B12" i="82"/>
  <c r="S1" i="82"/>
  <c r="Q41" i="80" l="1"/>
  <c r="Q42" i="80"/>
  <c r="B13" i="82"/>
  <c r="R12" i="82"/>
  <c r="E12" i="82" s="1"/>
  <c r="C12" i="82"/>
  <c r="D11" i="82"/>
  <c r="Q11" i="82" l="1"/>
  <c r="S11" i="82"/>
  <c r="G19" i="2"/>
  <c r="Q43" i="80"/>
  <c r="Q10" i="82" s="1"/>
  <c r="C13" i="82"/>
  <c r="B14" i="82"/>
  <c r="R13" i="82"/>
  <c r="E13" i="82" s="1"/>
  <c r="D12" i="82"/>
  <c r="Q12" i="82" s="1"/>
  <c r="S12" i="82" l="1"/>
  <c r="S13" i="82" s="1"/>
  <c r="S14" i="82" s="1"/>
  <c r="S15" i="82" s="1"/>
  <c r="D13" i="82"/>
  <c r="C14" i="82"/>
  <c r="B15" i="82"/>
  <c r="R14" i="82"/>
  <c r="E14" i="82" s="1"/>
  <c r="D14" i="82" l="1"/>
  <c r="R15" i="82"/>
  <c r="E15" i="82" s="1"/>
  <c r="C15" i="82"/>
  <c r="B16" i="82"/>
  <c r="D15" i="82" l="1"/>
  <c r="B17" i="82"/>
  <c r="C16" i="82"/>
  <c r="R16" i="82"/>
  <c r="E16" i="82" s="1"/>
  <c r="D16" i="82" l="1"/>
  <c r="R17" i="82"/>
  <c r="E17" i="82" s="1"/>
  <c r="C17" i="82"/>
  <c r="B18" i="82"/>
  <c r="Q16" i="82" l="1"/>
  <c r="S16" i="82"/>
  <c r="D17" i="82"/>
  <c r="Q17" i="82" s="1"/>
  <c r="R18" i="82"/>
  <c r="E18" i="82" s="1"/>
  <c r="C18" i="82"/>
  <c r="B19" i="82"/>
  <c r="S17" i="82" l="1"/>
  <c r="D18" i="82"/>
  <c r="Q18" i="82" s="1"/>
  <c r="C19" i="82"/>
  <c r="R19" i="82"/>
  <c r="E19" i="82" s="1"/>
  <c r="B20" i="82"/>
  <c r="S18" i="82" l="1"/>
  <c r="D19" i="82"/>
  <c r="Q19" i="82" s="1"/>
  <c r="B21" i="82"/>
  <c r="R20" i="82"/>
  <c r="E20" i="82" s="1"/>
  <c r="C20" i="82"/>
  <c r="S19" i="82" l="1"/>
  <c r="S20" i="82" s="1"/>
  <c r="S21" i="82" s="1"/>
  <c r="S22" i="82" s="1"/>
  <c r="D20" i="82"/>
  <c r="B22" i="82"/>
  <c r="R21" i="82"/>
  <c r="E21" i="82" s="1"/>
  <c r="C21" i="82"/>
  <c r="B23" i="82" l="1"/>
  <c r="R22" i="82"/>
  <c r="E22" i="82" s="1"/>
  <c r="C22" i="82"/>
  <c r="D21" i="82"/>
  <c r="D22" i="82" l="1"/>
  <c r="R23" i="82"/>
  <c r="E23" i="82" s="1"/>
  <c r="C23" i="82"/>
  <c r="B24" i="82"/>
  <c r="C24" i="82" l="1"/>
  <c r="B25" i="82"/>
  <c r="R24" i="82"/>
  <c r="E24" i="82" s="1"/>
  <c r="D23" i="82"/>
  <c r="Q23" i="82" l="1"/>
  <c r="S23" i="82"/>
  <c r="D24" i="82"/>
  <c r="Q24" i="82" s="1"/>
  <c r="B26" i="82"/>
  <c r="R25" i="82"/>
  <c r="E25" i="82" s="1"/>
  <c r="C25" i="82"/>
  <c r="S24" i="82" l="1"/>
  <c r="B27" i="82"/>
  <c r="R26" i="82"/>
  <c r="E26" i="82" s="1"/>
  <c r="C26" i="82"/>
  <c r="D25" i="82"/>
  <c r="Q25" i="82" s="1"/>
  <c r="Q42" i="82" s="1"/>
  <c r="Q43" i="82" l="1"/>
  <c r="S25" i="82"/>
  <c r="S26" i="82" s="1"/>
  <c r="S27" i="82" s="1"/>
  <c r="S28" i="82" s="1"/>
  <c r="S29" i="82" s="1"/>
  <c r="S30" i="82" s="1"/>
  <c r="S31" i="82" s="1"/>
  <c r="S32" i="82" s="1"/>
  <c r="S33" i="82" s="1"/>
  <c r="S34" i="82" s="1"/>
  <c r="S35" i="82" s="1"/>
  <c r="S36" i="82" s="1"/>
  <c r="S37" i="82" s="1"/>
  <c r="S38" i="82" s="1"/>
  <c r="S39" i="82" s="1"/>
  <c r="S40" i="82" s="1"/>
  <c r="S41" i="82" s="1"/>
  <c r="D26" i="82"/>
  <c r="B28" i="82"/>
  <c r="R27" i="82"/>
  <c r="E27" i="82" s="1"/>
  <c r="C27" i="82"/>
  <c r="G20" i="2" l="1"/>
  <c r="Q44" i="82"/>
  <c r="F20" i="2" s="1"/>
  <c r="F21" i="2" s="1"/>
  <c r="D27" i="82"/>
  <c r="C28" i="82"/>
  <c r="B29" i="82"/>
  <c r="R28" i="82"/>
  <c r="E28" i="82" s="1"/>
  <c r="D28" i="82" l="1"/>
  <c r="R29" i="82"/>
  <c r="E29" i="82" s="1"/>
  <c r="C29" i="82"/>
  <c r="B30" i="82"/>
  <c r="D29" i="82" l="1"/>
  <c r="B31" i="82"/>
  <c r="R30" i="82"/>
  <c r="E30" i="82" s="1"/>
  <c r="C30" i="82"/>
  <c r="B32" i="82" l="1"/>
  <c r="C31" i="82"/>
  <c r="R31" i="82"/>
  <c r="E31" i="82" s="1"/>
  <c r="D30" i="82"/>
  <c r="D31" i="82" l="1"/>
  <c r="R32" i="82"/>
  <c r="E32" i="82" s="1"/>
  <c r="C32" i="82"/>
  <c r="B33" i="82"/>
  <c r="D32" i="82" l="1"/>
  <c r="C33" i="82"/>
  <c r="B34" i="82"/>
  <c r="R33" i="82"/>
  <c r="E33" i="82" s="1"/>
  <c r="D33" i="82" l="1"/>
  <c r="C34" i="82"/>
  <c r="B35" i="82"/>
  <c r="R34" i="82"/>
  <c r="E34" i="82" s="1"/>
  <c r="D34" i="82" l="1"/>
  <c r="B36" i="82"/>
  <c r="R35" i="82"/>
  <c r="E35" i="82" s="1"/>
  <c r="C35" i="82"/>
  <c r="D35" i="82" l="1"/>
  <c r="B37" i="82"/>
  <c r="R36" i="82"/>
  <c r="E36" i="82" s="1"/>
  <c r="C36" i="82"/>
  <c r="D36" i="82" l="1"/>
  <c r="C37" i="82"/>
  <c r="B38" i="82"/>
  <c r="R37" i="82"/>
  <c r="E37" i="82" s="1"/>
  <c r="D37" i="82" l="1"/>
  <c r="B39" i="82"/>
  <c r="R38" i="82"/>
  <c r="E38" i="82" s="1"/>
  <c r="C38" i="82"/>
  <c r="C39" i="82" l="1"/>
  <c r="B40" i="82"/>
  <c r="R39" i="82"/>
  <c r="E39" i="82" s="1"/>
  <c r="D38" i="82"/>
  <c r="D39" i="82" l="1"/>
  <c r="R40" i="82"/>
  <c r="E40" i="82" s="1"/>
  <c r="C40" i="82"/>
  <c r="B41" i="82"/>
  <c r="D40" i="82" l="1"/>
  <c r="C41" i="82"/>
  <c r="R41" i="82"/>
  <c r="E41" i="82" s="1"/>
  <c r="D41" i="82" l="1"/>
</calcChain>
</file>

<file path=xl/sharedStrings.xml><?xml version="1.0" encoding="utf-8"?>
<sst xmlns="http://schemas.openxmlformats.org/spreadsheetml/2006/main" count="803" uniqueCount="124">
  <si>
    <t>Name:</t>
  </si>
  <si>
    <t>Tag</t>
  </si>
  <si>
    <t>Pausen</t>
  </si>
  <si>
    <t>Mittag</t>
  </si>
  <si>
    <t>von</t>
  </si>
  <si>
    <t>bis</t>
  </si>
  <si>
    <t>Unterschrift</t>
  </si>
  <si>
    <t>Datum</t>
  </si>
  <si>
    <t>Brutto-Arbeitszeit</t>
  </si>
  <si>
    <t>Std:Min</t>
  </si>
  <si>
    <t>./.Std:Min</t>
  </si>
  <si>
    <t>I</t>
  </si>
  <si>
    <t>II</t>
  </si>
  <si>
    <t>Januar</t>
  </si>
  <si>
    <t>Februar</t>
  </si>
  <si>
    <t>März</t>
  </si>
  <si>
    <t>April</t>
  </si>
  <si>
    <t>Mai</t>
  </si>
  <si>
    <t>Juni</t>
  </si>
  <si>
    <t>Juli</t>
  </si>
  <si>
    <t>August</t>
  </si>
  <si>
    <t>September</t>
  </si>
  <si>
    <t>Oktober</t>
  </si>
  <si>
    <t>November</t>
  </si>
  <si>
    <t>Dezember</t>
  </si>
  <si>
    <t xml:space="preserve">Ich versichere die Richtigkeit meiner Angaben. Mir ist bekannt, </t>
  </si>
  <si>
    <t xml:space="preserve">dass unrichtige Angaben eine grobe Pflichtverletzung darstellen. </t>
  </si>
  <si>
    <t>Symbol *</t>
  </si>
  <si>
    <t>Neujahr</t>
  </si>
  <si>
    <t>Karfreitag</t>
  </si>
  <si>
    <t>Ostermontag</t>
  </si>
  <si>
    <t>Maifeiertag</t>
  </si>
  <si>
    <t>Christi Himmelfahrt</t>
  </si>
  <si>
    <t>Pfingstmontag</t>
  </si>
  <si>
    <t>Fronleichnam</t>
  </si>
  <si>
    <t>Tag der Deutschen Einheit</t>
  </si>
  <si>
    <t>1. Weihnachtstag</t>
  </si>
  <si>
    <t>2. Weihnachtstag</t>
  </si>
  <si>
    <t>Feiertag</t>
  </si>
  <si>
    <t>Feiertagstabelle</t>
  </si>
  <si>
    <t>Plus</t>
  </si>
  <si>
    <t>Minus</t>
  </si>
  <si>
    <t>Mo</t>
  </si>
  <si>
    <t>Di</t>
  </si>
  <si>
    <t>Mi</t>
  </si>
  <si>
    <t>Do</t>
  </si>
  <si>
    <t>Fr</t>
  </si>
  <si>
    <t>Sollzeit</t>
  </si>
  <si>
    <t>Sa</t>
  </si>
  <si>
    <t>So</t>
  </si>
  <si>
    <t>Netto</t>
  </si>
  <si>
    <t>Heiligabend</t>
  </si>
  <si>
    <t>Silvester</t>
  </si>
  <si>
    <t>Gleitzeitkontostand:</t>
  </si>
  <si>
    <t>Übertrag Vorjahr:</t>
  </si>
  <si>
    <t>Bemerkung</t>
  </si>
  <si>
    <t xml:space="preserve">Symbol* :  </t>
  </si>
  <si>
    <t>U</t>
  </si>
  <si>
    <t>Z</t>
  </si>
  <si>
    <t>Vorbereitung der Aufzeichnung durch den Arbeitgeber:</t>
  </si>
  <si>
    <t>z.B.</t>
  </si>
  <si>
    <t>1 Std. und 20 Minuten werden angezeigt  :</t>
  </si>
  <si>
    <t>32 Std. und 40 Minuten werden angezeigt :</t>
  </si>
  <si>
    <t>Dreikönig</t>
  </si>
  <si>
    <t>Allerheiligen</t>
  </si>
  <si>
    <t>ggf. weiterer Feiertag</t>
  </si>
  <si>
    <t>Arbeitszeit-Nachweis</t>
  </si>
  <si>
    <t>=Urlaub</t>
  </si>
  <si>
    <t>AU</t>
  </si>
  <si>
    <t>=Krank/Kur</t>
  </si>
  <si>
    <t>bedeutet:</t>
  </si>
  <si>
    <t xml:space="preserve">Eintrag fehlt </t>
  </si>
  <si>
    <t>Zeitausgleich (ganzer Tag)</t>
  </si>
  <si>
    <t>mehr als 10 Stunden</t>
  </si>
  <si>
    <t>weitere
(Std:Min)</t>
  </si>
  <si>
    <t>Summe</t>
  </si>
  <si>
    <t xml:space="preserve">Übertrag vom Vorjahr: </t>
  </si>
  <si>
    <t>(In Stunden:Minuten)</t>
  </si>
  <si>
    <t>Urlaubstage</t>
  </si>
  <si>
    <t xml:space="preserve">Name: </t>
  </si>
  <si>
    <t>Urlaub</t>
  </si>
  <si>
    <t>Resturlaub</t>
  </si>
  <si>
    <t>Urlaubstage/Jahr:</t>
  </si>
  <si>
    <t>Urlaubsanspruch laufendes Jahr (in Tagen)</t>
  </si>
  <si>
    <t>Genommener Urlaub</t>
  </si>
  <si>
    <t>Gleitzeitsaldo</t>
  </si>
  <si>
    <t>(Format: [hh]:mm)</t>
  </si>
  <si>
    <t>Übertrag Vorjahr</t>
  </si>
  <si>
    <t>Übertrag 
Folgejahr:</t>
  </si>
  <si>
    <t>Monatssaldo:</t>
  </si>
  <si>
    <t>Monatssaldo</t>
  </si>
  <si>
    <t>weitere
Reisezeit</t>
  </si>
  <si>
    <t>Saldo</t>
  </si>
  <si>
    <t xml:space="preserve">Übertrag vom Vormonat: </t>
  </si>
  <si>
    <t>Resturlaub vom Vorjahr (in Tagen)</t>
  </si>
  <si>
    <t>Rosenmontag</t>
  </si>
  <si>
    <t>Mariä Himmelfahrt</t>
  </si>
  <si>
    <t>Die Zeiten werden automatisch mit den Werte des Vortages bzw. Vormonats gefüllt, können aber bei Bedarf überschrieben werden. Bei Bedarf können Samstag und Sonntag als Regelarbeitstag ausgeblendet werden (indem auf das  Minus/Plus in der grauen Ansichtsleiste ganz links geklickt wird.</t>
  </si>
  <si>
    <t>So benutzen Sie der Arbeitszeit-Checker:</t>
  </si>
  <si>
    <t>„Der Arbeitszeit-Checker“ von Simone Back für www.arbeitszeit-klug-gestalten.de</t>
  </si>
  <si>
    <t>Arbeits-
zeit</t>
  </si>
  <si>
    <r>
      <t xml:space="preserve">Gleitzeitsaldo vom Vorjahr
</t>
    </r>
    <r>
      <rPr>
        <sz val="11"/>
        <color theme="1"/>
        <rFont val="Arial"/>
        <family val="2"/>
      </rPr>
      <t>je nach Saldo rechts oder links eintragen (</t>
    </r>
    <r>
      <rPr>
        <i/>
        <sz val="11"/>
        <color theme="1"/>
        <rFont val="Arial"/>
        <family val="2"/>
      </rPr>
      <t>Format: StundenMinuten OHNE Doppelpunkt)</t>
    </r>
  </si>
  <si>
    <t>ist lizensiert unter einer Creative Commons Lizenz CC BY SA 4.0 
(Nutzung bei Namensnennung, Weitergabe unter gleichen Bedingungen)</t>
  </si>
  <si>
    <t>ist lizensiert unter einer Creative Commons Lizenz CC BY SA 4.0
(Nutzung bei Namensnennung, Weitergabe unter gleichen Bedingungen)</t>
  </si>
  <si>
    <t>Urlaubs  und Gleitzeitsaldo</t>
  </si>
  <si>
    <t>Auf dem Blatt "Gleitzeitsaldo" finden Sie einen jeweils aktuellen Überblick.</t>
  </si>
  <si>
    <t>Die Summe des Gleitzeitsaldos wird automatisch in den nächsten Monat übertragen.</t>
  </si>
  <si>
    <t>Vorbereitung der Aufzeichnung durch die Beschäftigten:</t>
  </si>
  <si>
    <t>Geben Sie bitte Name, Sollarbeitszeit, Gleitzeitübertrag vom Vorjahr und Urlaubstage  auf dem Blatt  "meine Daten" ein</t>
  </si>
  <si>
    <r>
      <t xml:space="preserve">Bitte tragen Sie hier nur die für Sie geltenden </t>
    </r>
    <r>
      <rPr>
        <b/>
        <u/>
        <sz val="12"/>
        <color theme="1"/>
        <rFont val="Calibri"/>
        <family val="2"/>
        <scheme val="minor"/>
      </rPr>
      <t>arbeitsfreien</t>
    </r>
    <r>
      <rPr>
        <b/>
        <sz val="12"/>
        <color theme="1"/>
        <rFont val="Calibri"/>
        <family val="2"/>
        <scheme val="minor"/>
      </rPr>
      <t xml:space="preserve"> Feiertage ein.</t>
    </r>
  </si>
  <si>
    <t xml:space="preserve">„Der Arbeitszeit-Checker“ von Simone Back für www.arbeitszeit-klug-gestalten.de </t>
  </si>
  <si>
    <t>Tragen Sie bitte Namen, die reguläre tägliche Arbeitsdauer (ohne Pause), den Gleitzeitsaldo 
und Urlaubsanspruch für das laufende Jahr ein (Format: StundenMinuten OHNE Doppelpunkt).</t>
  </si>
  <si>
    <t>Datum, Unterschrift</t>
  </si>
  <si>
    <r>
      <rPr>
        <b/>
        <sz val="12"/>
        <rFont val="Arial"/>
        <family val="2"/>
      </rPr>
      <t xml:space="preserve">Zeit Hinweise zum Eingeben der Uhrzeiten: </t>
    </r>
    <r>
      <rPr>
        <sz val="12"/>
        <rFont val="Arial"/>
        <family val="2"/>
      </rPr>
      <t xml:space="preserve">
Die jeweiligen Uhrzeiten ganz einfach in der Reihenfolge Stunden:Minuten OHNE Doppelpunkt eingeben.
Die Summenwerte sind so eingestellt, dass nur Stunden und Minuten angezeigt werden.</t>
    </r>
  </si>
  <si>
    <t xml:space="preserve">ist lizensiert unter einer Creative Commons Lizenz CC BY SA 4.0
(Nutzung bei Namensnennung, Weitergabe unter gleichen Bedingungen)
</t>
  </si>
  <si>
    <t xml:space="preserve">ist lizensiert unter einer Creative Commons Lizenz CC BY SA 4.0 
(Nutzung bei Namensnennung, Weitergabe unter gleichen Bedingungen)
</t>
  </si>
  <si>
    <t>Alle Informationen zum Arbeitszeitrecht und zu klugen Arbeitszeitmodellen 
finden Sie auf unserer Wissensplattform 
www.arbeitszeit-klug-gestalten.de</t>
  </si>
  <si>
    <t>Achtung - dieses Formular arbeitet mit Makros - diese bitte aktivieren!
Tragen Sie bitte die Feiertage des jeweiligen Jahres im Blatt Feiertage ein.  
Dies sollte zentral erfolgen, bevor das Dokument an alle Beschäftigten verteilt wird. 
Schützen sie alle Blätter mit einem Kennwort (im Urzustand: azkg)</t>
  </si>
  <si>
    <t>Haftungsausschluss: Trotz sorgfältiger Erstellung sind Haftungsanspüche durch die Nutzung des Checkers ausgeschlossen.</t>
  </si>
  <si>
    <t>Sollte die tägliche Netto-Arbeitszeit 10 Stunden überschreiten, erscheint die Nettoarbeitszeit in einem roten Feld.</t>
  </si>
  <si>
    <t>Copyright für das Logo "Arbeitszeit klug gestalten": RKW Hessen. Das Logo darf nur für den Checker in der Ursprungsform genutzt werden.</t>
  </si>
  <si>
    <t>Ostersonntag</t>
  </si>
  <si>
    <r>
      <rPr>
        <b/>
        <sz val="12"/>
        <color rgb="FFFF0000"/>
        <rFont val="Calibri"/>
        <family val="2"/>
        <scheme val="minor"/>
      </rPr>
      <t>Wichtig: Nutzen Sie das Format Tag Monat Jahr.</t>
    </r>
    <r>
      <rPr>
        <b/>
        <sz val="12"/>
        <color theme="1"/>
        <rFont val="Calibri"/>
        <family val="2"/>
        <scheme val="minor"/>
      </rPr>
      <t xml:space="preserve">
</t>
    </r>
    <r>
      <rPr>
        <b/>
        <sz val="12"/>
        <rFont val="Calibri"/>
        <family val="2"/>
        <scheme val="minor"/>
      </rPr>
      <t>Die Jahreszahl oben</t>
    </r>
    <r>
      <rPr>
        <sz val="12"/>
        <rFont val="Calibri"/>
        <family val="2"/>
        <scheme val="minor"/>
      </rPr>
      <t xml:space="preserve"> generiert automatisch</t>
    </r>
    <r>
      <rPr>
        <sz val="12"/>
        <color theme="0" tint="-0.499984740745262"/>
        <rFont val="Calibri"/>
        <family val="2"/>
        <scheme val="minor"/>
      </rPr>
      <t xml:space="preserve"> die Daten für Neujahr, Karfreitag, Ostermontag, Maifeiertag, Himmelfahrt, Pfingsten,Fronleichnam, Tag der Deutschen Einheit
sowie Weihnachtsfeiertage und Silvester , diese Tage können
aber einzeln gelöscht werden, wenn dies kein arbeitsfreier Tag ist.</t>
    </r>
  </si>
  <si>
    <t>Version: 03/Dez.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</si>
</sst>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h]:mm"/>
    <numFmt numFmtId="165" formatCode="dd/\ mm"/>
    <numFmt numFmtId="166" formatCode="d/m;@"/>
    <numFmt numFmtId="167" formatCode="d/m/yy;@"/>
    <numFmt numFmtId="168" formatCode="dd/mm/yy;@"/>
    <numFmt numFmtId="169" formatCode="yyyy"/>
    <numFmt numFmtId="170" formatCode="dd:hh:mm"/>
    <numFmt numFmtId="171" formatCode="[hh]:mm"/>
    <numFmt numFmtId="172" formatCode="mmmm\ yyyy"/>
    <numFmt numFmtId="173" formatCode="##&quot;:&quot;##"/>
    <numFmt numFmtId="174" formatCode="0.0000000"/>
  </numFmts>
  <fonts count="70">
    <font>
      <sz val="11"/>
      <color theme="1"/>
      <name val="Calibri"/>
      <family val="2"/>
      <scheme val="minor"/>
    </font>
    <font>
      <sz val="10"/>
      <name val="Arial"/>
      <family val="2"/>
    </font>
    <font>
      <b/>
      <sz val="10"/>
      <name val="Arial"/>
      <family val="2"/>
    </font>
    <font>
      <b/>
      <sz val="12"/>
      <name val="Arial"/>
      <family val="2"/>
    </font>
    <font>
      <b/>
      <sz val="11"/>
      <name val="Arial"/>
      <family val="2"/>
    </font>
    <font>
      <b/>
      <sz val="14"/>
      <name val="Arial"/>
      <family val="2"/>
    </font>
    <font>
      <sz val="9"/>
      <name val="Arial"/>
      <family val="2"/>
    </font>
    <font>
      <sz val="8"/>
      <name val="Arial"/>
      <family val="2"/>
    </font>
    <font>
      <b/>
      <sz val="8"/>
      <name val="Arial"/>
      <family val="2"/>
    </font>
    <font>
      <b/>
      <sz val="12"/>
      <color indexed="10"/>
      <name val="Arial"/>
      <family val="2"/>
    </font>
    <font>
      <b/>
      <sz val="8"/>
      <name val="Arial"/>
      <family val="2"/>
    </font>
    <font>
      <sz val="8"/>
      <color theme="1"/>
      <name val="Calibri"/>
      <family val="2"/>
      <scheme val="minor"/>
    </font>
    <font>
      <b/>
      <sz val="10"/>
      <color rgb="FFFF0000"/>
      <name val="Arial"/>
      <family val="2"/>
    </font>
    <font>
      <sz val="12"/>
      <color theme="1"/>
      <name val="Arial"/>
      <family val="2"/>
    </font>
    <font>
      <b/>
      <sz val="12"/>
      <color theme="1"/>
      <name val="Arial"/>
      <family val="2"/>
    </font>
    <font>
      <sz val="11"/>
      <color theme="0"/>
      <name val="Calibri"/>
      <family val="2"/>
      <scheme val="minor"/>
    </font>
    <font>
      <sz val="10"/>
      <color theme="0"/>
      <name val="Arial"/>
      <family val="2"/>
    </font>
    <font>
      <sz val="8"/>
      <color theme="0"/>
      <name val="Arial"/>
      <family val="2"/>
    </font>
    <font>
      <sz val="8"/>
      <color theme="0"/>
      <name val="Calibri"/>
      <family val="2"/>
      <scheme val="minor"/>
    </font>
    <font>
      <b/>
      <sz val="10"/>
      <color theme="0"/>
      <name val="Arial"/>
      <family val="2"/>
    </font>
    <font>
      <b/>
      <sz val="14"/>
      <color theme="1"/>
      <name val="Calibri"/>
      <family val="2"/>
      <scheme val="minor"/>
    </font>
    <font>
      <b/>
      <sz val="12"/>
      <color theme="1"/>
      <name val="Calibri"/>
      <family val="2"/>
      <scheme val="minor"/>
    </font>
    <font>
      <b/>
      <sz val="9"/>
      <name val="Arial"/>
      <family val="2"/>
    </font>
    <font>
      <sz val="10"/>
      <color theme="1"/>
      <name val="Arial"/>
      <family val="2"/>
    </font>
    <font>
      <b/>
      <sz val="11"/>
      <name val="Calibri"/>
      <family val="2"/>
      <scheme val="minor"/>
    </font>
    <font>
      <sz val="7"/>
      <color theme="1"/>
      <name val="Calibri"/>
      <family val="2"/>
      <scheme val="minor"/>
    </font>
    <font>
      <sz val="9"/>
      <color theme="1"/>
      <name val="Calibri"/>
      <family val="2"/>
      <scheme val="minor"/>
    </font>
    <font>
      <sz val="11"/>
      <color theme="1"/>
      <name val="Calibri"/>
      <family val="2"/>
      <scheme val="minor"/>
    </font>
    <font>
      <b/>
      <u/>
      <sz val="14"/>
      <color theme="1"/>
      <name val="Calibri"/>
      <family val="2"/>
      <scheme val="minor"/>
    </font>
    <font>
      <b/>
      <u/>
      <sz val="12"/>
      <name val="Arial"/>
      <family val="2"/>
    </font>
    <font>
      <i/>
      <sz val="10"/>
      <name val="Arial"/>
      <family val="2"/>
    </font>
    <font>
      <sz val="11"/>
      <name val="Arial"/>
      <family val="2"/>
    </font>
    <font>
      <b/>
      <sz val="11"/>
      <color theme="1"/>
      <name val="Arial"/>
      <family val="2"/>
    </font>
    <font>
      <sz val="11"/>
      <color theme="1"/>
      <name val="Arial"/>
      <family val="2"/>
    </font>
    <font>
      <sz val="9"/>
      <color theme="1"/>
      <name val="Arial"/>
      <family val="2"/>
    </font>
    <font>
      <b/>
      <sz val="14"/>
      <color theme="1"/>
      <name val="Arial"/>
      <family val="2"/>
    </font>
    <font>
      <sz val="10"/>
      <color theme="1"/>
      <name val="Arial Unicode MS"/>
      <family val="2"/>
    </font>
    <font>
      <sz val="11"/>
      <name val="Calibri"/>
      <family val="2"/>
      <scheme val="minor"/>
    </font>
    <font>
      <b/>
      <sz val="10"/>
      <color theme="1"/>
      <name val="Arial"/>
      <family val="2"/>
    </font>
    <font>
      <b/>
      <sz val="8"/>
      <name val="Calibri"/>
      <family val="2"/>
      <scheme val="minor"/>
    </font>
    <font>
      <sz val="7"/>
      <name val="Calibri"/>
      <family val="2"/>
      <scheme val="minor"/>
    </font>
    <font>
      <sz val="9"/>
      <color theme="0"/>
      <name val="Arial"/>
      <family val="2"/>
    </font>
    <font>
      <b/>
      <sz val="12"/>
      <color rgb="FFFF0000"/>
      <name val="Calibri"/>
      <family val="2"/>
      <scheme val="minor"/>
    </font>
    <font>
      <i/>
      <sz val="11"/>
      <color theme="1"/>
      <name val="Arial"/>
      <family val="2"/>
    </font>
    <font>
      <i/>
      <sz val="11"/>
      <color rgb="FF767676"/>
      <name val="Inherit"/>
    </font>
    <font>
      <sz val="10"/>
      <color rgb="FF049CCF"/>
      <name val="Arial"/>
      <family val="2"/>
    </font>
    <font>
      <u/>
      <sz val="9"/>
      <color rgb="FF4D4D4D"/>
      <name val="Calibri"/>
      <family val="2"/>
      <scheme val="minor"/>
    </font>
    <font>
      <u/>
      <sz val="8"/>
      <color rgb="FF4D4D4D"/>
      <name val="Calibri"/>
      <family val="2"/>
      <scheme val="minor"/>
    </font>
    <font>
      <b/>
      <u/>
      <sz val="12"/>
      <color theme="1"/>
      <name val="Calibri"/>
      <family val="2"/>
      <scheme val="minor"/>
    </font>
    <font>
      <sz val="12"/>
      <color theme="0" tint="-0.499984740745262"/>
      <name val="Calibri"/>
      <family val="2"/>
      <scheme val="minor"/>
    </font>
    <font>
      <b/>
      <sz val="11"/>
      <color theme="1"/>
      <name val="Calibri"/>
      <family val="2"/>
      <scheme val="minor"/>
    </font>
    <font>
      <b/>
      <sz val="14"/>
      <name val="Calibri"/>
      <family val="2"/>
      <scheme val="minor"/>
    </font>
    <font>
      <sz val="12"/>
      <name val="Arial"/>
      <family val="2"/>
    </font>
    <font>
      <b/>
      <u/>
      <sz val="20"/>
      <color theme="1"/>
      <name val="Calibri"/>
      <family val="2"/>
      <scheme val="minor"/>
    </font>
    <font>
      <sz val="11"/>
      <color theme="0" tint="-0.249977111117893"/>
      <name val="Calibri"/>
      <family val="2"/>
      <scheme val="minor"/>
    </font>
    <font>
      <u/>
      <sz val="8"/>
      <color theme="0" tint="-0.34998626667073579"/>
      <name val="Calibri"/>
      <family val="2"/>
      <scheme val="minor"/>
    </font>
    <font>
      <sz val="11"/>
      <color theme="0" tint="-0.34998626667073579"/>
      <name val="Calibri"/>
      <family val="2"/>
      <scheme val="minor"/>
    </font>
    <font>
      <u/>
      <sz val="9"/>
      <color theme="0" tint="-0.249977111117893"/>
      <name val="Calibri"/>
      <family val="2"/>
      <scheme val="minor"/>
    </font>
    <font>
      <sz val="9"/>
      <color theme="0" tint="-0.249977111117893"/>
      <name val="Calibri"/>
      <family val="2"/>
      <scheme val="minor"/>
    </font>
    <font>
      <sz val="9"/>
      <color theme="0" tint="-0.34998626667073579"/>
      <name val="Calibri"/>
      <family val="2"/>
      <scheme val="minor"/>
    </font>
    <font>
      <u/>
      <sz val="8"/>
      <color theme="0" tint="-0.249977111117893"/>
      <name val="Calibri"/>
      <family val="2"/>
      <scheme val="minor"/>
    </font>
    <font>
      <sz val="8"/>
      <color theme="0" tint="-0.34998626667073579"/>
      <name val="Calibri"/>
      <family val="2"/>
      <scheme val="minor"/>
    </font>
    <font>
      <sz val="7"/>
      <color theme="0" tint="-0.34998626667073579"/>
      <name val="Calibri"/>
      <family val="2"/>
      <scheme val="minor"/>
    </font>
    <font>
      <sz val="10"/>
      <color theme="0" tint="-0.249977111117893"/>
      <name val="Arial"/>
      <family val="2"/>
    </font>
    <font>
      <sz val="11"/>
      <color theme="0" tint="-0.249977111117893"/>
      <name val="Arial"/>
      <family val="2"/>
    </font>
    <font>
      <u/>
      <sz val="8"/>
      <color theme="0" tint="-0.24994659260841701"/>
      <name val="Calibri"/>
      <family val="2"/>
      <scheme val="minor"/>
    </font>
    <font>
      <i/>
      <sz val="12"/>
      <name val="Arial"/>
      <family val="2"/>
    </font>
    <font>
      <sz val="8"/>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39997558519241921"/>
        <bgColor indexed="64"/>
      </patternFill>
    </fill>
    <fill>
      <patternFill patternType="solid">
        <fgColor theme="3" tint="0.59999389629810485"/>
        <bgColor indexed="64"/>
      </patternFill>
    </fill>
  </fills>
  <borders count="63">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theme="0"/>
      </left>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medium">
        <color indexed="64"/>
      </left>
      <right style="medium">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s>
  <cellStyleXfs count="4">
    <xf numFmtId="0" fontId="0" fillId="0" borderId="0"/>
    <xf numFmtId="0" fontId="1" fillId="0" borderId="0"/>
    <xf numFmtId="0" fontId="1" fillId="0" borderId="0"/>
    <xf numFmtId="0" fontId="65" fillId="0" borderId="0" applyNumberFormat="0" applyFill="0" applyBorder="0" applyAlignment="0" applyProtection="0"/>
  </cellStyleXfs>
  <cellXfs count="336">
    <xf numFmtId="0" fontId="0" fillId="0" borderId="0" xfId="0"/>
    <xf numFmtId="20" fontId="7" fillId="2" borderId="0" xfId="1" applyNumberFormat="1" applyFont="1" applyFill="1" applyAlignment="1" applyProtection="1">
      <alignment horizontal="center"/>
      <protection locked="0"/>
    </xf>
    <xf numFmtId="20" fontId="7" fillId="2" borderId="4" xfId="1" applyNumberFormat="1" applyFont="1" applyFill="1" applyBorder="1" applyAlignment="1" applyProtection="1">
      <alignment horizontal="center"/>
      <protection locked="0"/>
    </xf>
    <xf numFmtId="20" fontId="7" fillId="2" borderId="11" xfId="1" applyNumberFormat="1" applyFont="1" applyFill="1" applyBorder="1" applyAlignment="1" applyProtection="1">
      <alignment horizontal="center"/>
      <protection locked="0"/>
    </xf>
    <xf numFmtId="20" fontId="7" fillId="2" borderId="13" xfId="1" applyNumberFormat="1" applyFont="1" applyFill="1" applyBorder="1" applyAlignment="1" applyProtection="1">
      <alignment horizontal="center"/>
      <protection locked="0"/>
    </xf>
    <xf numFmtId="20" fontId="7" fillId="2" borderId="18" xfId="1" applyNumberFormat="1" applyFont="1" applyFill="1" applyBorder="1" applyAlignment="1" applyProtection="1">
      <alignment horizontal="center"/>
      <protection locked="0"/>
    </xf>
    <xf numFmtId="20" fontId="7" fillId="2" borderId="17" xfId="1" applyNumberFormat="1" applyFont="1" applyFill="1" applyBorder="1" applyAlignment="1" applyProtection="1">
      <alignment horizontal="center"/>
      <protection locked="0"/>
    </xf>
    <xf numFmtId="20" fontId="7" fillId="2" borderId="12" xfId="1" applyNumberFormat="1" applyFont="1" applyFill="1" applyBorder="1" applyAlignment="1" applyProtection="1">
      <alignment horizontal="center"/>
      <protection locked="0"/>
    </xf>
    <xf numFmtId="20" fontId="7" fillId="2" borderId="14" xfId="1" applyNumberFormat="1" applyFont="1" applyFill="1" applyBorder="1" applyAlignment="1" applyProtection="1">
      <alignment horizontal="center"/>
      <protection locked="0"/>
    </xf>
    <xf numFmtId="20" fontId="7" fillId="2" borderId="16" xfId="1" applyNumberFormat="1" applyFont="1" applyFill="1" applyBorder="1" applyAlignment="1" applyProtection="1">
      <alignment horizontal="center"/>
      <protection locked="0"/>
    </xf>
    <xf numFmtId="20" fontId="7" fillId="2" borderId="19" xfId="1" applyNumberFormat="1" applyFont="1" applyFill="1" applyBorder="1" applyAlignment="1" applyProtection="1">
      <alignment horizontal="center"/>
      <protection locked="0"/>
    </xf>
    <xf numFmtId="20" fontId="7" fillId="2" borderId="28" xfId="1" applyNumberFormat="1" applyFont="1" applyFill="1" applyBorder="1" applyAlignment="1" applyProtection="1">
      <alignment horizontal="center"/>
      <protection locked="0"/>
    </xf>
    <xf numFmtId="0" fontId="8" fillId="2" borderId="29" xfId="1" applyFont="1" applyFill="1" applyBorder="1" applyAlignment="1" applyProtection="1">
      <alignment horizontal="center"/>
      <protection locked="0"/>
    </xf>
    <xf numFmtId="0" fontId="8" fillId="2" borderId="30" xfId="1" applyFont="1" applyFill="1" applyBorder="1" applyAlignment="1" applyProtection="1">
      <alignment horizontal="center"/>
      <protection locked="0"/>
    </xf>
    <xf numFmtId="20" fontId="7" fillId="2" borderId="20" xfId="1" applyNumberFormat="1" applyFont="1" applyFill="1" applyBorder="1" applyAlignment="1">
      <alignment horizontal="center"/>
    </xf>
    <xf numFmtId="20" fontId="7" fillId="2" borderId="22" xfId="1" applyNumberFormat="1" applyFont="1" applyFill="1" applyBorder="1" applyAlignment="1">
      <alignment horizontal="center"/>
    </xf>
    <xf numFmtId="20" fontId="7" fillId="2" borderId="29" xfId="1" applyNumberFormat="1" applyFont="1" applyFill="1" applyBorder="1" applyAlignment="1">
      <alignment horizontal="center"/>
    </xf>
    <xf numFmtId="0" fontId="12" fillId="2" borderId="0" xfId="1" applyFont="1" applyFill="1" applyAlignment="1">
      <alignment horizontal="left"/>
    </xf>
    <xf numFmtId="0" fontId="13" fillId="0" borderId="0" xfId="0" applyFont="1"/>
    <xf numFmtId="20" fontId="1" fillId="2" borderId="0" xfId="1" applyNumberFormat="1" applyFill="1"/>
    <xf numFmtId="20" fontId="4" fillId="2" borderId="0" xfId="1" applyNumberFormat="1" applyFont="1" applyFill="1"/>
    <xf numFmtId="20" fontId="8" fillId="2" borderId="2" xfId="1" applyNumberFormat="1" applyFont="1" applyFill="1" applyBorder="1" applyAlignment="1">
      <alignment horizontal="centerContinuous"/>
    </xf>
    <xf numFmtId="0" fontId="1" fillId="2" borderId="0" xfId="1" applyFill="1"/>
    <xf numFmtId="20" fontId="7" fillId="2" borderId="0" xfId="1" applyNumberFormat="1" applyFont="1" applyFill="1"/>
    <xf numFmtId="20" fontId="6" fillId="2" borderId="0" xfId="1" applyNumberFormat="1" applyFont="1" applyFill="1"/>
    <xf numFmtId="0" fontId="1" fillId="0" borderId="0" xfId="1"/>
    <xf numFmtId="20" fontId="1" fillId="2" borderId="0" xfId="1" applyNumberFormat="1" applyFill="1" applyAlignment="1">
      <alignment horizontal="center"/>
    </xf>
    <xf numFmtId="20" fontId="8" fillId="2" borderId="2" xfId="1" applyNumberFormat="1" applyFont="1" applyFill="1" applyBorder="1" applyAlignment="1">
      <alignment horizontal="center"/>
    </xf>
    <xf numFmtId="20" fontId="8" fillId="2" borderId="12" xfId="1" applyNumberFormat="1" applyFont="1" applyFill="1" applyBorder="1"/>
    <xf numFmtId="20" fontId="6" fillId="2" borderId="0" xfId="1" applyNumberFormat="1" applyFont="1" applyFill="1" applyAlignment="1">
      <alignment horizontal="center"/>
    </xf>
    <xf numFmtId="20" fontId="6" fillId="2" borderId="15" xfId="1" applyNumberFormat="1" applyFont="1" applyFill="1" applyBorder="1"/>
    <xf numFmtId="0" fontId="0" fillId="0" borderId="0" xfId="0" applyAlignment="1">
      <alignment horizontal="center"/>
    </xf>
    <xf numFmtId="20" fontId="8" fillId="2" borderId="24" xfId="1" applyNumberFormat="1" applyFont="1" applyFill="1" applyBorder="1" applyAlignment="1">
      <alignment horizontal="center"/>
    </xf>
    <xf numFmtId="0" fontId="8" fillId="2" borderId="14" xfId="1" applyFont="1" applyFill="1" applyBorder="1" applyAlignment="1">
      <alignment horizontal="center"/>
    </xf>
    <xf numFmtId="0" fontId="8" fillId="2" borderId="19" xfId="1" applyFont="1" applyFill="1" applyBorder="1" applyAlignment="1">
      <alignment horizontal="center"/>
    </xf>
    <xf numFmtId="165" fontId="7" fillId="2" borderId="34" xfId="1" applyNumberFormat="1" applyFont="1" applyFill="1" applyBorder="1"/>
    <xf numFmtId="165" fontId="7" fillId="2" borderId="35" xfId="1" applyNumberFormat="1" applyFont="1" applyFill="1" applyBorder="1"/>
    <xf numFmtId="20" fontId="7" fillId="2" borderId="36" xfId="1" applyNumberFormat="1" applyFont="1" applyFill="1" applyBorder="1" applyAlignment="1" applyProtection="1">
      <alignment horizontal="center"/>
      <protection locked="0"/>
    </xf>
    <xf numFmtId="0" fontId="18" fillId="0" borderId="0" xfId="0" applyFont="1"/>
    <xf numFmtId="0" fontId="16" fillId="0" borderId="0" xfId="1" applyFont="1"/>
    <xf numFmtId="0" fontId="15" fillId="0" borderId="0" xfId="0" applyFont="1"/>
    <xf numFmtId="0" fontId="16" fillId="0" borderId="0" xfId="1" applyFont="1" applyAlignment="1">
      <alignment horizontal="center"/>
    </xf>
    <xf numFmtId="167" fontId="16" fillId="0" borderId="0" xfId="2" applyNumberFormat="1" applyFont="1"/>
    <xf numFmtId="0" fontId="16" fillId="0" borderId="0" xfId="2" applyFont="1"/>
    <xf numFmtId="0" fontId="15" fillId="0" borderId="0" xfId="0" applyFont="1" applyAlignment="1">
      <alignment horizontal="center"/>
    </xf>
    <xf numFmtId="20" fontId="7" fillId="2" borderId="26" xfId="1" applyNumberFormat="1" applyFont="1" applyFill="1" applyBorder="1" applyAlignment="1" applyProtection="1">
      <alignment horizontal="center"/>
      <protection locked="0"/>
    </xf>
    <xf numFmtId="20" fontId="7" fillId="2" borderId="27" xfId="1" applyNumberFormat="1" applyFont="1" applyFill="1" applyBorder="1" applyAlignment="1" applyProtection="1">
      <alignment horizontal="center"/>
      <protection locked="0"/>
    </xf>
    <xf numFmtId="20" fontId="8" fillId="2" borderId="23" xfId="1" applyNumberFormat="1" applyFont="1" applyFill="1" applyBorder="1" applyAlignment="1">
      <alignment horizontal="center"/>
    </xf>
    <xf numFmtId="0" fontId="8" fillId="2" borderId="26" xfId="1" applyFont="1" applyFill="1" applyBorder="1" applyAlignment="1">
      <alignment horizontal="center"/>
    </xf>
    <xf numFmtId="0" fontId="8" fillId="2" borderId="27" xfId="1" applyFont="1" applyFill="1" applyBorder="1" applyAlignment="1">
      <alignment horizontal="center"/>
    </xf>
    <xf numFmtId="0" fontId="7" fillId="4" borderId="24" xfId="1" applyFont="1" applyFill="1" applyBorder="1"/>
    <xf numFmtId="0" fontId="8" fillId="4" borderId="21" xfId="1" applyFont="1" applyFill="1" applyBorder="1"/>
    <xf numFmtId="0" fontId="13" fillId="4" borderId="0" xfId="0" applyFont="1" applyFill="1"/>
    <xf numFmtId="0" fontId="17" fillId="0" borderId="0" xfId="1" applyFont="1" applyProtection="1">
      <protection hidden="1"/>
    </xf>
    <xf numFmtId="0" fontId="0" fillId="0" borderId="0" xfId="0" applyProtection="1">
      <protection hidden="1"/>
    </xf>
    <xf numFmtId="2" fontId="7" fillId="0" borderId="0" xfId="1" applyNumberFormat="1" applyFont="1" applyProtection="1">
      <protection hidden="1"/>
    </xf>
    <xf numFmtId="0" fontId="18" fillId="0" borderId="0" xfId="0" applyFont="1" applyProtection="1">
      <protection hidden="1"/>
    </xf>
    <xf numFmtId="0" fontId="15" fillId="0" borderId="0" xfId="0" applyFont="1" applyProtection="1">
      <protection hidden="1"/>
    </xf>
    <xf numFmtId="0" fontId="20" fillId="0" borderId="0" xfId="0" applyFont="1"/>
    <xf numFmtId="0" fontId="21" fillId="0" borderId="0" xfId="0" applyFont="1"/>
    <xf numFmtId="0" fontId="3" fillId="0" borderId="0" xfId="1" applyFont="1"/>
    <xf numFmtId="16" fontId="3" fillId="0" borderId="0" xfId="1" applyNumberFormat="1" applyFont="1"/>
    <xf numFmtId="16" fontId="1" fillId="0" borderId="0" xfId="1" applyNumberFormat="1"/>
    <xf numFmtId="164" fontId="18" fillId="0" borderId="0" xfId="0" applyNumberFormat="1" applyFont="1"/>
    <xf numFmtId="14" fontId="6" fillId="2" borderId="0" xfId="1" applyNumberFormat="1" applyFont="1" applyFill="1"/>
    <xf numFmtId="0" fontId="6" fillId="2" borderId="0" xfId="1" applyFont="1" applyFill="1"/>
    <xf numFmtId="2" fontId="7" fillId="0" borderId="0" xfId="1" applyNumberFormat="1" applyFont="1"/>
    <xf numFmtId="20" fontId="10" fillId="2" borderId="2" xfId="1" applyNumberFormat="1" applyFont="1" applyFill="1" applyBorder="1" applyAlignment="1">
      <alignment horizontal="centerContinuous"/>
    </xf>
    <xf numFmtId="20" fontId="8" fillId="2" borderId="25" xfId="1" applyNumberFormat="1" applyFont="1" applyFill="1" applyBorder="1" applyAlignment="1">
      <alignment horizontal="centerContinuous"/>
    </xf>
    <xf numFmtId="20" fontId="8" fillId="2" borderId="5" xfId="1" applyNumberFormat="1" applyFont="1" applyFill="1" applyBorder="1"/>
    <xf numFmtId="20" fontId="8" fillId="2" borderId="6" xfId="1" applyNumberFormat="1" applyFont="1" applyFill="1" applyBorder="1"/>
    <xf numFmtId="20" fontId="7" fillId="4" borderId="3" xfId="1" applyNumberFormat="1" applyFont="1" applyFill="1" applyBorder="1" applyAlignment="1" applyProtection="1">
      <alignment horizontal="left"/>
      <protection locked="0"/>
    </xf>
    <xf numFmtId="20" fontId="7" fillId="4" borderId="26" xfId="1" applyNumberFormat="1" applyFont="1" applyFill="1" applyBorder="1" applyAlignment="1" applyProtection="1">
      <alignment horizontal="left"/>
      <protection locked="0"/>
    </xf>
    <xf numFmtId="20" fontId="7" fillId="4" borderId="32" xfId="1" applyNumberFormat="1" applyFont="1" applyFill="1" applyBorder="1" applyAlignment="1" applyProtection="1">
      <alignment horizontal="left"/>
      <protection locked="0"/>
    </xf>
    <xf numFmtId="20" fontId="7" fillId="4" borderId="10" xfId="1" applyNumberFormat="1" applyFont="1" applyFill="1" applyBorder="1" applyAlignment="1" applyProtection="1">
      <alignment horizontal="left"/>
      <protection locked="0"/>
    </xf>
    <xf numFmtId="20" fontId="7" fillId="2" borderId="30" xfId="1" applyNumberFormat="1" applyFont="1" applyFill="1" applyBorder="1" applyAlignment="1">
      <alignment horizontal="center"/>
    </xf>
    <xf numFmtId="0" fontId="25" fillId="0" borderId="0" xfId="0" applyFont="1" applyAlignment="1" applyProtection="1">
      <alignment horizontal="right"/>
      <protection hidden="1"/>
    </xf>
    <xf numFmtId="0" fontId="25" fillId="0" borderId="0" xfId="0" applyFont="1" applyAlignment="1" applyProtection="1">
      <alignment horizontal="right" vertical="top"/>
      <protection hidden="1"/>
    </xf>
    <xf numFmtId="20" fontId="7" fillId="2" borderId="42" xfId="1" applyNumberFormat="1" applyFont="1" applyFill="1" applyBorder="1" applyAlignment="1">
      <alignment horizontal="center"/>
    </xf>
    <xf numFmtId="20" fontId="7" fillId="2" borderId="32" xfId="1" applyNumberFormat="1" applyFont="1" applyFill="1" applyBorder="1" applyAlignment="1" applyProtection="1">
      <alignment horizontal="center"/>
      <protection locked="0"/>
    </xf>
    <xf numFmtId="0" fontId="28" fillId="0" borderId="0" xfId="0" applyFont="1"/>
    <xf numFmtId="0" fontId="14" fillId="0" borderId="0" xfId="0" applyFont="1"/>
    <xf numFmtId="0" fontId="3" fillId="0" borderId="0" xfId="0" applyFont="1"/>
    <xf numFmtId="0" fontId="29" fillId="0" borderId="0" xfId="3" applyFont="1"/>
    <xf numFmtId="171" fontId="0" fillId="0" borderId="0" xfId="0" applyNumberFormat="1"/>
    <xf numFmtId="0" fontId="26" fillId="0" borderId="0" xfId="0" applyFont="1"/>
    <xf numFmtId="0" fontId="1" fillId="0" borderId="43" xfId="2" applyBorder="1"/>
    <xf numFmtId="0" fontId="30" fillId="0" borderId="44" xfId="2" applyFont="1" applyBorder="1"/>
    <xf numFmtId="0" fontId="1" fillId="0" borderId="44" xfId="2" applyBorder="1"/>
    <xf numFmtId="0" fontId="23" fillId="0" borderId="45" xfId="0" applyFont="1" applyBorder="1"/>
    <xf numFmtId="20" fontId="31" fillId="2" borderId="0" xfId="1" applyNumberFormat="1" applyFont="1" applyFill="1"/>
    <xf numFmtId="0" fontId="4" fillId="2" borderId="1" xfId="1" applyFont="1" applyFill="1" applyBorder="1" applyAlignment="1">
      <alignment horizontal="left"/>
    </xf>
    <xf numFmtId="0" fontId="4" fillId="2" borderId="1" xfId="1" applyFont="1" applyFill="1" applyBorder="1" applyAlignment="1">
      <alignment horizontal="center"/>
    </xf>
    <xf numFmtId="49" fontId="9" fillId="2" borderId="0" xfId="1" applyNumberFormat="1" applyFont="1" applyFill="1"/>
    <xf numFmtId="0" fontId="4" fillId="2" borderId="0" xfId="1" applyFont="1" applyFill="1" applyAlignment="1">
      <alignment horizontal="centerContinuous"/>
    </xf>
    <xf numFmtId="0" fontId="33" fillId="0" borderId="0" xfId="0" applyFont="1"/>
    <xf numFmtId="0" fontId="33" fillId="0" borderId="0" xfId="0" applyFont="1" applyAlignment="1">
      <alignment horizontal="center"/>
    </xf>
    <xf numFmtId="0" fontId="34" fillId="6" borderId="0" xfId="0" applyFont="1" applyFill="1" applyAlignment="1">
      <alignment horizontal="center"/>
    </xf>
    <xf numFmtId="0" fontId="6" fillId="4" borderId="0" xfId="1" applyFont="1" applyFill="1" applyAlignment="1">
      <alignment horizontal="center"/>
    </xf>
    <xf numFmtId="0" fontId="6" fillId="4" borderId="0" xfId="1" applyFont="1" applyFill="1"/>
    <xf numFmtId="20" fontId="7" fillId="2" borderId="17" xfId="1" applyNumberFormat="1" applyFont="1" applyFill="1" applyBorder="1" applyAlignment="1">
      <alignment horizontal="center"/>
    </xf>
    <xf numFmtId="20" fontId="10" fillId="2" borderId="0" xfId="1" applyNumberFormat="1" applyFont="1" applyFill="1" applyAlignment="1">
      <alignment horizontal="center" vertical="center"/>
    </xf>
    <xf numFmtId="20" fontId="10" fillId="2" borderId="12" xfId="1" applyNumberFormat="1" applyFont="1" applyFill="1" applyBorder="1" applyAlignment="1">
      <alignment horizontal="center"/>
    </xf>
    <xf numFmtId="0" fontId="8" fillId="4" borderId="8" xfId="1" applyFont="1" applyFill="1" applyBorder="1"/>
    <xf numFmtId="0" fontId="8" fillId="2" borderId="7" xfId="1" applyFont="1" applyFill="1" applyBorder="1" applyAlignment="1">
      <alignment horizontal="center"/>
    </xf>
    <xf numFmtId="20" fontId="7" fillId="2" borderId="50" xfId="1" applyNumberFormat="1" applyFont="1" applyFill="1" applyBorder="1" applyAlignment="1">
      <alignment horizontal="center"/>
    </xf>
    <xf numFmtId="0" fontId="8" fillId="2" borderId="32" xfId="1" applyFont="1" applyFill="1" applyBorder="1" applyAlignment="1">
      <alignment horizontal="center"/>
    </xf>
    <xf numFmtId="0" fontId="8" fillId="2" borderId="42" xfId="1" applyFont="1" applyFill="1" applyBorder="1" applyAlignment="1" applyProtection="1">
      <alignment horizontal="center"/>
      <protection locked="0"/>
    </xf>
    <xf numFmtId="20" fontId="7" fillId="2" borderId="5" xfId="1" applyNumberFormat="1" applyFont="1" applyFill="1" applyBorder="1" applyAlignment="1" applyProtection="1">
      <alignment horizontal="center"/>
      <protection locked="0"/>
    </xf>
    <xf numFmtId="165" fontId="7" fillId="4" borderId="34" xfId="1" applyNumberFormat="1" applyFont="1" applyFill="1" applyBorder="1"/>
    <xf numFmtId="171" fontId="7" fillId="2" borderId="29" xfId="1" applyNumberFormat="1" applyFont="1" applyFill="1" applyBorder="1" applyAlignment="1">
      <alignment horizontal="center"/>
    </xf>
    <xf numFmtId="0" fontId="23" fillId="4" borderId="33" xfId="0" applyFont="1" applyFill="1" applyBorder="1" applyAlignment="1">
      <alignment vertical="center" wrapText="1"/>
    </xf>
    <xf numFmtId="0" fontId="23" fillId="4" borderId="34" xfId="0" applyFont="1" applyFill="1" applyBorder="1" applyAlignment="1">
      <alignment horizontal="left" vertical="center" wrapText="1"/>
    </xf>
    <xf numFmtId="0" fontId="23" fillId="4" borderId="34" xfId="0" applyFont="1" applyFill="1" applyBorder="1" applyAlignment="1">
      <alignment horizontal="left"/>
    </xf>
    <xf numFmtId="0" fontId="38" fillId="4" borderId="53" xfId="0" applyFont="1" applyFill="1" applyBorder="1" applyAlignment="1">
      <alignment horizontal="left"/>
    </xf>
    <xf numFmtId="2" fontId="38" fillId="4" borderId="53" xfId="1" applyNumberFormat="1" applyFont="1" applyFill="1" applyBorder="1" applyAlignment="1">
      <alignment horizontal="center"/>
    </xf>
    <xf numFmtId="0" fontId="23" fillId="4" borderId="57" xfId="0" applyFont="1" applyFill="1" applyBorder="1" applyAlignment="1">
      <alignment horizontal="left"/>
    </xf>
    <xf numFmtId="0" fontId="23" fillId="4" borderId="49" xfId="0" applyFont="1" applyFill="1" applyBorder="1" applyAlignment="1">
      <alignment horizontal="left" wrapText="1"/>
    </xf>
    <xf numFmtId="0" fontId="23" fillId="4" borderId="35" xfId="0" applyFont="1" applyFill="1" applyBorder="1" applyAlignment="1">
      <alignment horizontal="left"/>
    </xf>
    <xf numFmtId="20" fontId="32" fillId="3" borderId="37" xfId="0" applyNumberFormat="1" applyFont="1" applyFill="1" applyBorder="1" applyAlignment="1" applyProtection="1">
      <alignment horizontal="center"/>
      <protection locked="0"/>
    </xf>
    <xf numFmtId="20" fontId="32" fillId="3" borderId="13" xfId="0" applyNumberFormat="1" applyFont="1" applyFill="1" applyBorder="1" applyAlignment="1" applyProtection="1">
      <alignment horizontal="center"/>
      <protection locked="0"/>
    </xf>
    <xf numFmtId="20" fontId="32" fillId="5" borderId="13" xfId="0" applyNumberFormat="1" applyFont="1" applyFill="1" applyBorder="1" applyAlignment="1" applyProtection="1">
      <alignment horizontal="center"/>
      <protection locked="0"/>
    </xf>
    <xf numFmtId="170" fontId="38" fillId="4" borderId="0" xfId="1" applyNumberFormat="1" applyFont="1" applyFill="1" applyAlignment="1">
      <alignment horizontal="center"/>
    </xf>
    <xf numFmtId="0" fontId="13" fillId="0" borderId="31" xfId="0" applyFont="1" applyBorder="1"/>
    <xf numFmtId="20" fontId="1" fillId="2" borderId="0" xfId="1" applyNumberFormat="1" applyFill="1" applyAlignment="1">
      <alignment vertical="top"/>
    </xf>
    <xf numFmtId="0" fontId="2" fillId="0" borderId="53" xfId="0" applyFont="1" applyBorder="1"/>
    <xf numFmtId="2" fontId="2" fillId="4" borderId="53" xfId="1" applyNumberFormat="1" applyFont="1" applyFill="1" applyBorder="1" applyAlignment="1">
      <alignment horizontal="center"/>
    </xf>
    <xf numFmtId="2" fontId="1" fillId="4" borderId="20" xfId="1" applyNumberFormat="1" applyFill="1" applyBorder="1" applyAlignment="1">
      <alignment horizontal="center"/>
    </xf>
    <xf numFmtId="2" fontId="1" fillId="4" borderId="54" xfId="1" applyNumberFormat="1" applyFill="1" applyBorder="1" applyAlignment="1">
      <alignment horizontal="center"/>
    </xf>
    <xf numFmtId="171" fontId="6" fillId="2" borderId="0" xfId="1" applyNumberFormat="1" applyFont="1" applyFill="1"/>
    <xf numFmtId="0" fontId="2" fillId="2" borderId="0" xfId="1" applyFont="1" applyFill="1" applyAlignment="1">
      <alignment horizontal="left"/>
    </xf>
    <xf numFmtId="0" fontId="37" fillId="0" borderId="0" xfId="0" applyFont="1"/>
    <xf numFmtId="0" fontId="37" fillId="0" borderId="0" xfId="0" applyFont="1" applyAlignment="1">
      <alignment horizontal="center"/>
    </xf>
    <xf numFmtId="171" fontId="24" fillId="4" borderId="53" xfId="1" applyNumberFormat="1" applyFont="1" applyFill="1" applyBorder="1" applyAlignment="1">
      <alignment horizontal="center"/>
    </xf>
    <xf numFmtId="171" fontId="41" fillId="2" borderId="46" xfId="1" applyNumberFormat="1" applyFont="1" applyFill="1" applyBorder="1" applyAlignment="1">
      <alignment horizontal="center"/>
    </xf>
    <xf numFmtId="2" fontId="24" fillId="4" borderId="53" xfId="1" applyNumberFormat="1" applyFont="1" applyFill="1" applyBorder="1" applyAlignment="1">
      <alignment horizontal="center"/>
    </xf>
    <xf numFmtId="171" fontId="23" fillId="4" borderId="14" xfId="1" applyNumberFormat="1" applyFont="1" applyFill="1" applyBorder="1" applyAlignment="1">
      <alignment horizontal="center"/>
    </xf>
    <xf numFmtId="171" fontId="23" fillId="4" borderId="19" xfId="1" applyNumberFormat="1" applyFont="1" applyFill="1" applyBorder="1" applyAlignment="1">
      <alignment horizontal="center"/>
    </xf>
    <xf numFmtId="0" fontId="17" fillId="8" borderId="0" xfId="1" applyFont="1" applyFill="1" applyProtection="1">
      <protection hidden="1"/>
    </xf>
    <xf numFmtId="0" fontId="0" fillId="8" borderId="0" xfId="0" applyFill="1" applyProtection="1">
      <protection hidden="1"/>
    </xf>
    <xf numFmtId="0" fontId="17" fillId="8" borderId="0" xfId="1" applyFont="1" applyFill="1" applyAlignment="1" applyProtection="1">
      <alignment horizontal="left"/>
      <protection hidden="1"/>
    </xf>
    <xf numFmtId="2" fontId="7" fillId="8" borderId="0" xfId="1" applyNumberFormat="1" applyFont="1" applyFill="1" applyProtection="1">
      <protection hidden="1"/>
    </xf>
    <xf numFmtId="168" fontId="7" fillId="4" borderId="49" xfId="1" applyNumberFormat="1" applyFont="1" applyFill="1" applyBorder="1"/>
    <xf numFmtId="171" fontId="41" fillId="2" borderId="1" xfId="1" applyNumberFormat="1" applyFont="1" applyFill="1" applyBorder="1" applyAlignment="1">
      <alignment horizontal="center"/>
    </xf>
    <xf numFmtId="2" fontId="7" fillId="0" borderId="1" xfId="1" applyNumberFormat="1" applyFont="1" applyBorder="1" applyProtection="1">
      <protection hidden="1"/>
    </xf>
    <xf numFmtId="20" fontId="7" fillId="4" borderId="27" xfId="1" applyNumberFormat="1" applyFont="1" applyFill="1" applyBorder="1" applyAlignment="1" applyProtection="1">
      <alignment horizontal="left"/>
      <protection locked="0"/>
    </xf>
    <xf numFmtId="2" fontId="17" fillId="2" borderId="0" xfId="1" applyNumberFormat="1" applyFont="1" applyFill="1"/>
    <xf numFmtId="0" fontId="17" fillId="9" borderId="0" xfId="1" applyFont="1" applyFill="1" applyAlignment="1" applyProtection="1">
      <alignment horizontal="left"/>
      <protection hidden="1"/>
    </xf>
    <xf numFmtId="0" fontId="17" fillId="9" borderId="1" xfId="1" applyFont="1" applyFill="1" applyBorder="1" applyAlignment="1" applyProtection="1">
      <alignment horizontal="left"/>
      <protection hidden="1"/>
    </xf>
    <xf numFmtId="14" fontId="5" fillId="2" borderId="0" xfId="1" applyNumberFormat="1" applyFont="1" applyFill="1"/>
    <xf numFmtId="20" fontId="5" fillId="2" borderId="0" xfId="1" applyNumberFormat="1" applyFont="1" applyFill="1"/>
    <xf numFmtId="14" fontId="4" fillId="2" borderId="0" xfId="1" applyNumberFormat="1" applyFont="1" applyFill="1" applyAlignment="1">
      <alignment horizontal="left"/>
    </xf>
    <xf numFmtId="0" fontId="27" fillId="0" borderId="1" xfId="0" applyFont="1" applyBorder="1"/>
    <xf numFmtId="172" fontId="32" fillId="0" borderId="46" xfId="0" applyNumberFormat="1" applyFont="1" applyBorder="1" applyAlignment="1">
      <alignment horizontal="left"/>
    </xf>
    <xf numFmtId="172" fontId="32" fillId="0" borderId="0" xfId="0" applyNumberFormat="1" applyFont="1" applyAlignment="1">
      <alignment horizontal="left"/>
    </xf>
    <xf numFmtId="14" fontId="1" fillId="2" borderId="0" xfId="1" applyNumberFormat="1" applyFill="1"/>
    <xf numFmtId="20" fontId="22" fillId="2" borderId="0" xfId="1" applyNumberFormat="1" applyFont="1" applyFill="1" applyAlignment="1">
      <alignment horizontal="right"/>
    </xf>
    <xf numFmtId="0" fontId="7" fillId="2" borderId="0" xfId="1" applyFont="1" applyFill="1"/>
    <xf numFmtId="49" fontId="7" fillId="2" borderId="0" xfId="1" applyNumberFormat="1" applyFont="1" applyFill="1"/>
    <xf numFmtId="14" fontId="0" fillId="0" borderId="0" xfId="0" applyNumberFormat="1"/>
    <xf numFmtId="14" fontId="4" fillId="2" borderId="0" xfId="1" applyNumberFormat="1" applyFont="1" applyFill="1"/>
    <xf numFmtId="0" fontId="4" fillId="2" borderId="0" xfId="1" applyFont="1" applyFill="1"/>
    <xf numFmtId="20" fontId="8" fillId="2" borderId="0" xfId="1" applyNumberFormat="1" applyFont="1" applyFill="1" applyAlignment="1">
      <alignment horizontal="center"/>
    </xf>
    <xf numFmtId="20" fontId="8" fillId="2" borderId="4" xfId="1" applyNumberFormat="1" applyFont="1" applyFill="1" applyBorder="1" applyAlignment="1">
      <alignment horizontal="center"/>
    </xf>
    <xf numFmtId="20" fontId="8" fillId="2" borderId="48" xfId="1" applyNumberFormat="1" applyFont="1" applyFill="1" applyBorder="1" applyAlignment="1">
      <alignment horizontal="center"/>
    </xf>
    <xf numFmtId="20" fontId="10" fillId="2" borderId="0" xfId="1" applyNumberFormat="1" applyFont="1" applyFill="1" applyAlignment="1">
      <alignment horizontal="center"/>
    </xf>
    <xf numFmtId="20" fontId="7" fillId="4" borderId="3" xfId="1" applyNumberFormat="1" applyFont="1" applyFill="1" applyBorder="1" applyAlignment="1">
      <alignment horizontal="left"/>
    </xf>
    <xf numFmtId="20" fontId="7" fillId="4" borderId="26" xfId="1" applyNumberFormat="1" applyFont="1" applyFill="1" applyBorder="1" applyAlignment="1">
      <alignment horizontal="left"/>
    </xf>
    <xf numFmtId="0" fontId="65" fillId="0" borderId="0" xfId="3" applyNumberFormat="1" applyProtection="1"/>
    <xf numFmtId="173" fontId="36" fillId="0" borderId="0" xfId="0" applyNumberFormat="1" applyFont="1"/>
    <xf numFmtId="14" fontId="7" fillId="2" borderId="0" xfId="1" applyNumberFormat="1" applyFont="1" applyFill="1"/>
    <xf numFmtId="20" fontId="2" fillId="2" borderId="0" xfId="1" applyNumberFormat="1" applyFont="1" applyFill="1"/>
    <xf numFmtId="0" fontId="11" fillId="0" borderId="0" xfId="0" applyFont="1"/>
    <xf numFmtId="0" fontId="19" fillId="0" borderId="0" xfId="2" applyFont="1" applyAlignment="1">
      <alignment horizontal="left"/>
    </xf>
    <xf numFmtId="16" fontId="16" fillId="0" borderId="0" xfId="1" applyNumberFormat="1" applyFont="1"/>
    <xf numFmtId="166" fontId="15" fillId="0" borderId="0" xfId="0" applyNumberFormat="1" applyFont="1"/>
    <xf numFmtId="0" fontId="16" fillId="2" borderId="0" xfId="1" applyFont="1" applyFill="1"/>
    <xf numFmtId="171" fontId="8" fillId="2" borderId="53" xfId="1" applyNumberFormat="1" applyFont="1" applyFill="1" applyBorder="1" applyAlignment="1">
      <alignment horizontal="center"/>
    </xf>
    <xf numFmtId="0" fontId="17" fillId="8" borderId="1" xfId="1" applyFont="1" applyFill="1" applyBorder="1" applyAlignment="1" applyProtection="1">
      <alignment horizontal="left"/>
      <protection hidden="1"/>
    </xf>
    <xf numFmtId="2" fontId="7" fillId="8" borderId="1" xfId="1" applyNumberFormat="1" applyFont="1" applyFill="1" applyBorder="1" applyProtection="1">
      <protection hidden="1"/>
    </xf>
    <xf numFmtId="0" fontId="40" fillId="0" borderId="0" xfId="0" applyFont="1" applyAlignment="1">
      <alignment horizontal="left" vertical="top" wrapText="1"/>
    </xf>
    <xf numFmtId="0" fontId="13" fillId="0" borderId="0" xfId="0" applyFont="1" applyAlignment="1">
      <alignment horizontal="left"/>
    </xf>
    <xf numFmtId="20" fontId="7" fillId="2" borderId="47" xfId="1" applyNumberFormat="1" applyFont="1" applyFill="1" applyBorder="1" applyAlignment="1" applyProtection="1">
      <alignment horizontal="center"/>
      <protection locked="0"/>
    </xf>
    <xf numFmtId="171" fontId="32" fillId="3" borderId="53" xfId="0" applyNumberFormat="1" applyFont="1" applyFill="1" applyBorder="1" applyAlignment="1" applyProtection="1">
      <alignment horizontal="center" vertical="center"/>
      <protection locked="0"/>
    </xf>
    <xf numFmtId="171" fontId="32" fillId="3" borderId="59" xfId="0" applyNumberFormat="1" applyFont="1" applyFill="1" applyBorder="1" applyAlignment="1" applyProtection="1">
      <alignment horizontal="center" vertical="center"/>
      <protection locked="0"/>
    </xf>
    <xf numFmtId="0" fontId="14" fillId="0" borderId="58" xfId="0" applyFont="1" applyBorder="1" applyAlignment="1">
      <alignment horizontal="center"/>
    </xf>
    <xf numFmtId="0" fontId="14" fillId="0" borderId="56" xfId="0" applyFont="1" applyBorder="1" applyAlignment="1">
      <alignment horizontal="center"/>
    </xf>
    <xf numFmtId="1" fontId="32" fillId="3" borderId="53" xfId="0" applyNumberFormat="1" applyFont="1" applyFill="1" applyBorder="1" applyAlignment="1" applyProtection="1">
      <alignment horizontal="center" vertical="center"/>
      <protection locked="0"/>
    </xf>
    <xf numFmtId="2" fontId="1" fillId="7" borderId="20" xfId="1" applyNumberFormat="1" applyFill="1" applyBorder="1" applyAlignment="1">
      <alignment horizontal="center"/>
    </xf>
    <xf numFmtId="171" fontId="1" fillId="7" borderId="14" xfId="1" applyNumberFormat="1" applyFill="1" applyBorder="1" applyAlignment="1">
      <alignment horizontal="center"/>
    </xf>
    <xf numFmtId="171" fontId="1" fillId="4" borderId="7" xfId="1" applyNumberFormat="1" applyFill="1" applyBorder="1" applyAlignment="1">
      <alignment horizontal="center"/>
    </xf>
    <xf numFmtId="171" fontId="1" fillId="4" borderId="42" xfId="1" applyNumberFormat="1" applyFill="1" applyBorder="1" applyAlignment="1">
      <alignment horizontal="center"/>
    </xf>
    <xf numFmtId="171" fontId="1" fillId="4" borderId="21" xfId="1" applyNumberFormat="1" applyFill="1" applyBorder="1" applyAlignment="1">
      <alignment horizontal="center"/>
    </xf>
    <xf numFmtId="0" fontId="44" fillId="0" borderId="0" xfId="0" applyFont="1"/>
    <xf numFmtId="0" fontId="45" fillId="0" borderId="0" xfId="0" applyFont="1"/>
    <xf numFmtId="0" fontId="46" fillId="0" borderId="0" xfId="3" applyFont="1" applyAlignment="1">
      <alignment vertical="center"/>
    </xf>
    <xf numFmtId="0" fontId="39" fillId="0" borderId="0" xfId="0" applyFont="1" applyAlignment="1">
      <alignment horizontal="left" vertical="top" wrapText="1"/>
    </xf>
    <xf numFmtId="0" fontId="47" fillId="0" borderId="0" xfId="3" applyFont="1" applyAlignment="1">
      <alignment vertical="center"/>
    </xf>
    <xf numFmtId="0" fontId="47" fillId="0" borderId="0" xfId="3" applyFont="1" applyAlignment="1">
      <alignment horizontal="left" vertical="center"/>
    </xf>
    <xf numFmtId="0" fontId="47" fillId="0" borderId="0" xfId="3" applyFont="1" applyBorder="1" applyAlignment="1">
      <alignment vertical="center"/>
    </xf>
    <xf numFmtId="0" fontId="33" fillId="0" borderId="1" xfId="0" applyFont="1" applyBorder="1"/>
    <xf numFmtId="0" fontId="33" fillId="0" borderId="0" xfId="0" applyFont="1" applyProtection="1">
      <protection locked="0"/>
    </xf>
    <xf numFmtId="0" fontId="33" fillId="0" borderId="41" xfId="0" applyFont="1" applyBorder="1" applyProtection="1">
      <protection locked="0"/>
    </xf>
    <xf numFmtId="0" fontId="33" fillId="0" borderId="1" xfId="0" applyFont="1" applyBorder="1" applyProtection="1">
      <protection locked="0"/>
    </xf>
    <xf numFmtId="0" fontId="35" fillId="0" borderId="0" xfId="0" applyFont="1"/>
    <xf numFmtId="0" fontId="32" fillId="0" borderId="33" xfId="0" applyFont="1" applyBorder="1"/>
    <xf numFmtId="0" fontId="33" fillId="0" borderId="38" xfId="0" applyFont="1" applyBorder="1"/>
    <xf numFmtId="0" fontId="32" fillId="0" borderId="3" xfId="0" applyFont="1" applyBorder="1"/>
    <xf numFmtId="0" fontId="32" fillId="0" borderId="34" xfId="0" applyFont="1" applyBorder="1"/>
    <xf numFmtId="0" fontId="32" fillId="0" borderId="8" xfId="0" applyFont="1" applyBorder="1"/>
    <xf numFmtId="0" fontId="33" fillId="0" borderId="39" xfId="0" applyFont="1" applyBorder="1"/>
    <xf numFmtId="0" fontId="33" fillId="0" borderId="40" xfId="0" applyFont="1" applyBorder="1"/>
    <xf numFmtId="0" fontId="32" fillId="0" borderId="10" xfId="0" applyFont="1" applyBorder="1"/>
    <xf numFmtId="0" fontId="33" fillId="0" borderId="9" xfId="0" applyFont="1" applyBorder="1"/>
    <xf numFmtId="0" fontId="33" fillId="0" borderId="8" xfId="0" applyFont="1" applyBorder="1"/>
    <xf numFmtId="0" fontId="33" fillId="0" borderId="10" xfId="0" applyFont="1" applyBorder="1"/>
    <xf numFmtId="0" fontId="7" fillId="2" borderId="0" xfId="1" applyFont="1" applyFill="1" applyAlignment="1">
      <alignment horizontal="center" vertical="center"/>
    </xf>
    <xf numFmtId="20" fontId="8" fillId="2" borderId="24" xfId="1" applyNumberFormat="1" applyFont="1" applyFill="1" applyBorder="1" applyAlignment="1">
      <alignment horizontal="center" wrapText="1"/>
    </xf>
    <xf numFmtId="20" fontId="8" fillId="2" borderId="8" xfId="1" applyNumberFormat="1" applyFont="1" applyFill="1" applyBorder="1" applyAlignment="1">
      <alignment horizontal="center" vertical="center" wrapText="1"/>
    </xf>
    <xf numFmtId="174" fontId="7" fillId="8" borderId="0" xfId="1" applyNumberFormat="1" applyFont="1" applyFill="1" applyProtection="1">
      <protection hidden="1"/>
    </xf>
    <xf numFmtId="171" fontId="7" fillId="2" borderId="30" xfId="1" applyNumberFormat="1" applyFont="1" applyFill="1" applyBorder="1" applyAlignment="1">
      <alignment horizontal="center"/>
    </xf>
    <xf numFmtId="0" fontId="13" fillId="0" borderId="0" xfId="0" applyFont="1" applyAlignment="1">
      <alignment horizontal="right"/>
    </xf>
    <xf numFmtId="169" fontId="35" fillId="4" borderId="0" xfId="0" applyNumberFormat="1" applyFont="1" applyFill="1" applyAlignment="1">
      <alignment horizontal="left"/>
    </xf>
    <xf numFmtId="0" fontId="33" fillId="0" borderId="0" xfId="0" applyFont="1" applyAlignment="1">
      <alignment vertical="center"/>
    </xf>
    <xf numFmtId="0" fontId="47" fillId="0" borderId="0" xfId="3" applyFont="1" applyAlignment="1">
      <alignment horizontal="left" vertical="center" wrapText="1"/>
    </xf>
    <xf numFmtId="14" fontId="6" fillId="2" borderId="0" xfId="1" applyNumberFormat="1" applyFont="1" applyFill="1" applyAlignment="1">
      <alignment horizontal="center"/>
    </xf>
    <xf numFmtId="0" fontId="47" fillId="0" borderId="0" xfId="3" applyFont="1" applyAlignment="1">
      <alignment horizontal="left" vertical="top" wrapText="1"/>
    </xf>
    <xf numFmtId="0" fontId="52" fillId="0" borderId="0" xfId="0" applyFont="1"/>
    <xf numFmtId="0" fontId="50" fillId="0" borderId="0" xfId="0" applyFont="1"/>
    <xf numFmtId="0" fontId="53" fillId="0" borderId="0" xfId="0" applyFont="1" applyAlignment="1">
      <alignment vertical="center"/>
    </xf>
    <xf numFmtId="0" fontId="0" fillId="0" borderId="5" xfId="0" applyBorder="1"/>
    <xf numFmtId="0" fontId="56" fillId="0" borderId="0" xfId="0" applyFont="1" applyAlignment="1">
      <alignment horizontal="center"/>
    </xf>
    <xf numFmtId="0" fontId="56" fillId="0" borderId="0" xfId="0" applyFont="1"/>
    <xf numFmtId="0" fontId="54" fillId="0" borderId="0" xfId="0" applyFont="1"/>
    <xf numFmtId="20" fontId="8" fillId="2" borderId="21" xfId="1" applyNumberFormat="1" applyFont="1" applyFill="1" applyBorder="1" applyAlignment="1">
      <alignment horizontal="center" vertical="center"/>
    </xf>
    <xf numFmtId="0" fontId="0" fillId="0" borderId="0" xfId="0" applyProtection="1">
      <protection locked="0"/>
    </xf>
    <xf numFmtId="0" fontId="63" fillId="0" borderId="0" xfId="1" applyFont="1"/>
    <xf numFmtId="0" fontId="64" fillId="0" borderId="0" xfId="0" applyFont="1"/>
    <xf numFmtId="0" fontId="60" fillId="0" borderId="0" xfId="3" applyFont="1" applyAlignment="1" applyProtection="1">
      <protection locked="0"/>
    </xf>
    <xf numFmtId="0" fontId="54" fillId="0" borderId="0" xfId="0" applyFont="1" applyProtection="1">
      <protection locked="0"/>
    </xf>
    <xf numFmtId="0" fontId="0" fillId="0" borderId="0" xfId="0" applyAlignment="1" applyProtection="1">
      <alignment wrapText="1"/>
      <protection locked="0"/>
    </xf>
    <xf numFmtId="0" fontId="33" fillId="0" borderId="0" xfId="0" applyFont="1" applyAlignment="1" applyProtection="1">
      <alignment wrapText="1"/>
      <protection locked="0"/>
    </xf>
    <xf numFmtId="0" fontId="64" fillId="0" borderId="0" xfId="0" applyFont="1" applyProtection="1">
      <protection locked="0"/>
    </xf>
    <xf numFmtId="0" fontId="59" fillId="0" borderId="0" xfId="0" applyFont="1" applyAlignment="1" applyProtection="1">
      <alignment horizontal="left" wrapText="1"/>
      <protection locked="0"/>
    </xf>
    <xf numFmtId="0" fontId="1" fillId="0" borderId="0" xfId="1" applyProtection="1">
      <protection locked="0"/>
    </xf>
    <xf numFmtId="0" fontId="55" fillId="0" borderId="0" xfId="3" applyFont="1" applyAlignment="1" applyProtection="1">
      <alignment vertical="center"/>
      <protection locked="0"/>
    </xf>
    <xf numFmtId="0" fontId="56" fillId="0" borderId="0" xfId="0" applyFont="1" applyProtection="1">
      <protection locked="0"/>
    </xf>
    <xf numFmtId="0" fontId="61" fillId="0" borderId="0" xfId="0" applyFont="1" applyProtection="1">
      <protection locked="0"/>
    </xf>
    <xf numFmtId="0" fontId="62" fillId="0" borderId="0" xfId="0" applyFont="1" applyAlignment="1" applyProtection="1">
      <alignment horizontal="right" vertical="top"/>
      <protection locked="0" hidden="1"/>
    </xf>
    <xf numFmtId="0" fontId="16" fillId="0" borderId="0" xfId="1" applyFont="1" applyProtection="1">
      <protection locked="0"/>
    </xf>
    <xf numFmtId="0" fontId="59" fillId="0" borderId="0" xfId="0" applyFont="1" applyAlignment="1" applyProtection="1">
      <alignment vertical="top" wrapText="1"/>
      <protection locked="0"/>
    </xf>
    <xf numFmtId="0" fontId="59" fillId="0" borderId="0" xfId="0" applyFont="1" applyAlignment="1" applyProtection="1">
      <alignment horizontal="left" vertical="top" wrapText="1"/>
      <protection locked="0"/>
    </xf>
    <xf numFmtId="0" fontId="1" fillId="0" borderId="0" xfId="1" applyAlignment="1">
      <alignment vertical="top"/>
    </xf>
    <xf numFmtId="20" fontId="6" fillId="2" borderId="0" xfId="1" applyNumberFormat="1" applyFont="1" applyFill="1" applyAlignment="1">
      <alignment vertical="top"/>
    </xf>
    <xf numFmtId="0" fontId="0" fillId="0" borderId="0" xfId="0" applyAlignment="1">
      <alignment vertical="top"/>
    </xf>
    <xf numFmtId="0" fontId="11" fillId="0" borderId="0" xfId="0" applyFont="1" applyAlignment="1">
      <alignment vertical="top"/>
    </xf>
    <xf numFmtId="0" fontId="47" fillId="0" borderId="0" xfId="3" applyFont="1" applyAlignment="1">
      <alignment vertical="top"/>
    </xf>
    <xf numFmtId="0" fontId="0" fillId="0" borderId="0" xfId="0" applyAlignment="1" applyProtection="1">
      <alignment vertical="top"/>
      <protection locked="0"/>
    </xf>
    <xf numFmtId="0" fontId="57" fillId="0" borderId="0" xfId="3" applyFont="1" applyAlignment="1" applyProtection="1">
      <alignment vertical="center"/>
      <protection locked="0"/>
    </xf>
    <xf numFmtId="0" fontId="66" fillId="0" borderId="0" xfId="0" applyFont="1"/>
    <xf numFmtId="0" fontId="8" fillId="2" borderId="30" xfId="1" applyFont="1" applyFill="1" applyBorder="1" applyAlignment="1">
      <alignment horizontal="center"/>
    </xf>
    <xf numFmtId="0" fontId="37" fillId="0" borderId="0" xfId="0" applyFont="1" applyAlignment="1" applyProtection="1">
      <alignment wrapText="1"/>
      <protection locked="0"/>
    </xf>
    <xf numFmtId="0" fontId="37" fillId="0" borderId="0" xfId="0" applyFont="1" applyAlignment="1">
      <alignment horizontal="left"/>
    </xf>
    <xf numFmtId="14" fontId="37" fillId="0" borderId="0" xfId="0" applyNumberFormat="1" applyFont="1" applyAlignment="1">
      <alignment horizontal="right"/>
    </xf>
    <xf numFmtId="0" fontId="31" fillId="0" borderId="0" xfId="0" applyFont="1"/>
    <xf numFmtId="14" fontId="1" fillId="0" borderId="60" xfId="2" applyNumberFormat="1" applyBorder="1"/>
    <xf numFmtId="14" fontId="1" fillId="0" borderId="61" xfId="2" applyNumberFormat="1" applyBorder="1"/>
    <xf numFmtId="14" fontId="1" fillId="0" borderId="62" xfId="2" applyNumberFormat="1" applyBorder="1"/>
    <xf numFmtId="0" fontId="3" fillId="0" borderId="0" xfId="3" applyFont="1" applyAlignment="1">
      <alignment horizontal="left" vertical="top" wrapText="1"/>
    </xf>
    <xf numFmtId="0" fontId="3" fillId="0" borderId="0" xfId="0" applyFont="1" applyAlignment="1">
      <alignment horizontal="left" wrapText="1"/>
    </xf>
    <xf numFmtId="0" fontId="46" fillId="0" borderId="0" xfId="3" applyFont="1" applyAlignment="1">
      <alignment horizontal="left" vertical="center" wrapText="1"/>
    </xf>
    <xf numFmtId="0" fontId="52" fillId="0" borderId="0" xfId="0" applyFont="1" applyAlignment="1">
      <alignment horizontal="left" wrapText="1"/>
    </xf>
    <xf numFmtId="0" fontId="52" fillId="0" borderId="0" xfId="3" applyFont="1" applyAlignment="1">
      <alignment horizontal="left" vertical="top" wrapText="1"/>
    </xf>
    <xf numFmtId="0" fontId="57" fillId="0" borderId="0" xfId="3" applyFont="1" applyAlignment="1" applyProtection="1">
      <alignment horizontal="left" vertical="top" wrapText="1"/>
      <protection locked="0"/>
    </xf>
    <xf numFmtId="0" fontId="51" fillId="6" borderId="0" xfId="3" applyFont="1" applyFill="1" applyAlignment="1">
      <alignment horizontal="center" vertical="top" wrapText="1"/>
    </xf>
    <xf numFmtId="0" fontId="59" fillId="0" borderId="0" xfId="0" applyFont="1" applyAlignment="1">
      <alignment horizontal="left" vertical="top" wrapText="1"/>
    </xf>
    <xf numFmtId="0" fontId="60" fillId="0" borderId="0" xfId="3" applyFont="1" applyAlignment="1" applyProtection="1">
      <alignment horizontal="left" wrapText="1"/>
      <protection locked="0"/>
    </xf>
    <xf numFmtId="0" fontId="58" fillId="0" borderId="0" xfId="0" applyFont="1" applyAlignment="1">
      <alignment horizontal="left" vertical="top" wrapText="1"/>
    </xf>
    <xf numFmtId="0" fontId="34" fillId="4" borderId="0" xfId="0" applyFont="1" applyFill="1" applyAlignment="1">
      <alignment horizontal="left"/>
    </xf>
    <xf numFmtId="20" fontId="10" fillId="2" borderId="47" xfId="1" applyNumberFormat="1" applyFont="1" applyFill="1" applyBorder="1" applyAlignment="1">
      <alignment horizontal="center"/>
    </xf>
    <xf numFmtId="20" fontId="10" fillId="2" borderId="28" xfId="1" applyNumberFormat="1" applyFont="1" applyFill="1" applyBorder="1" applyAlignment="1">
      <alignment horizontal="center"/>
    </xf>
    <xf numFmtId="20" fontId="8" fillId="2" borderId="14" xfId="1" applyNumberFormat="1" applyFont="1" applyFill="1" applyBorder="1" applyAlignment="1">
      <alignment horizontal="center" wrapText="1"/>
    </xf>
    <xf numFmtId="20" fontId="8" fillId="2" borderId="28" xfId="1" applyNumberFormat="1" applyFont="1" applyFill="1" applyBorder="1" applyAlignment="1">
      <alignment horizontal="center" wrapText="1"/>
    </xf>
    <xf numFmtId="20" fontId="8" fillId="2" borderId="23" xfId="1" applyNumberFormat="1" applyFont="1" applyFill="1" applyBorder="1" applyAlignment="1">
      <alignment horizontal="center" vertical="top" wrapText="1"/>
    </xf>
    <xf numFmtId="20" fontId="8" fillId="2" borderId="24" xfId="1" applyNumberFormat="1" applyFont="1" applyFill="1" applyBorder="1" applyAlignment="1">
      <alignment horizontal="center" vertical="top" wrapText="1"/>
    </xf>
    <xf numFmtId="14" fontId="8" fillId="2" borderId="51" xfId="1" applyNumberFormat="1" applyFont="1" applyFill="1" applyBorder="1" applyAlignment="1">
      <alignment horizontal="right"/>
    </xf>
    <xf numFmtId="14" fontId="8" fillId="2" borderId="46" xfId="1" applyNumberFormat="1" applyFont="1" applyFill="1" applyBorder="1" applyAlignment="1">
      <alignment horizontal="right"/>
    </xf>
    <xf numFmtId="14" fontId="8" fillId="2" borderId="52" xfId="1" applyNumberFormat="1" applyFont="1" applyFill="1" applyBorder="1" applyAlignment="1">
      <alignment horizontal="right"/>
    </xf>
    <xf numFmtId="14" fontId="8" fillId="2" borderId="23" xfId="1" applyNumberFormat="1" applyFont="1" applyFill="1" applyBorder="1" applyAlignment="1">
      <alignment horizontal="center" textRotation="90"/>
    </xf>
    <xf numFmtId="14" fontId="8" fillId="2" borderId="24" xfId="1" applyNumberFormat="1" applyFont="1" applyFill="1" applyBorder="1" applyAlignment="1">
      <alignment horizontal="center" textRotation="90"/>
    </xf>
    <xf numFmtId="0" fontId="55" fillId="0" borderId="0" xfId="3" applyFont="1" applyAlignment="1" applyProtection="1">
      <alignment horizontal="left" wrapText="1"/>
      <protection locked="0"/>
    </xf>
    <xf numFmtId="14" fontId="6" fillId="2" borderId="0" xfId="1" applyNumberFormat="1" applyFont="1" applyFill="1" applyAlignment="1">
      <alignment horizontal="center"/>
    </xf>
    <xf numFmtId="0" fontId="60" fillId="0" borderId="0" xfId="3" applyFont="1" applyAlignment="1" applyProtection="1">
      <alignment horizontal="left" wrapText="1"/>
    </xf>
    <xf numFmtId="0" fontId="47" fillId="0" borderId="0" xfId="3" applyFont="1" applyAlignment="1">
      <alignment horizontal="left" vertical="center" wrapText="1"/>
    </xf>
    <xf numFmtId="0" fontId="60" fillId="0" borderId="0" xfId="3" applyFont="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65" fillId="0" borderId="0" xfId="3" applyAlignment="1" applyProtection="1">
      <alignment horizontal="left" vertical="top" wrapText="1"/>
      <protection locked="0"/>
    </xf>
    <xf numFmtId="0" fontId="47" fillId="0" borderId="0" xfId="3" applyFont="1" applyAlignment="1">
      <alignment horizontal="left" vertical="top" wrapText="1"/>
    </xf>
    <xf numFmtId="0" fontId="59" fillId="0" borderId="0" xfId="0" applyFont="1" applyAlignment="1" applyProtection="1">
      <alignment horizontal="left" vertical="top" wrapText="1"/>
      <protection locked="0"/>
    </xf>
    <xf numFmtId="0" fontId="55" fillId="0" borderId="0" xfId="3" applyFont="1" applyAlignment="1" applyProtection="1">
      <alignment horizontal="left" vertical="top" wrapText="1"/>
      <protection locked="0"/>
    </xf>
    <xf numFmtId="0" fontId="55" fillId="0" borderId="0" xfId="3" applyFont="1" applyAlignment="1" applyProtection="1">
      <alignment horizontal="left" wrapText="1"/>
    </xf>
    <xf numFmtId="0" fontId="55" fillId="0" borderId="0" xfId="3" applyFont="1" applyAlignment="1">
      <alignment horizontal="left" vertical="top" wrapText="1"/>
    </xf>
    <xf numFmtId="0" fontId="35" fillId="4" borderId="0" xfId="0" applyFont="1" applyFill="1" applyAlignment="1">
      <alignment horizontal="left"/>
    </xf>
    <xf numFmtId="14" fontId="38" fillId="4" borderId="23" xfId="0" applyNumberFormat="1" applyFont="1" applyFill="1" applyBorder="1" applyAlignment="1">
      <alignment horizontal="center" vertical="center"/>
    </xf>
    <xf numFmtId="14" fontId="38" fillId="4" borderId="21" xfId="0" applyNumberFormat="1" applyFont="1" applyFill="1" applyBorder="1" applyAlignment="1">
      <alignment horizontal="center" vertical="center"/>
    </xf>
    <xf numFmtId="171" fontId="13" fillId="0" borderId="23" xfId="0" applyNumberFormat="1" applyFont="1" applyBorder="1" applyAlignment="1">
      <alignment horizontal="center"/>
    </xf>
    <xf numFmtId="171" fontId="13" fillId="0" borderId="21" xfId="0" applyNumberFormat="1" applyFont="1" applyBorder="1" applyAlignment="1">
      <alignment horizontal="center"/>
    </xf>
    <xf numFmtId="0" fontId="14" fillId="0" borderId="5" xfId="0" applyFont="1" applyBorder="1" applyAlignment="1">
      <alignment horizontal="left" vertical="top"/>
    </xf>
    <xf numFmtId="14" fontId="38" fillId="4" borderId="51" xfId="0" applyNumberFormat="1" applyFont="1" applyFill="1" applyBorder="1" applyAlignment="1">
      <alignment horizontal="center" vertical="center"/>
    </xf>
    <xf numFmtId="14" fontId="38" fillId="4" borderId="52" xfId="0" applyNumberFormat="1" applyFont="1" applyFill="1" applyBorder="1" applyAlignment="1">
      <alignment horizontal="center" vertical="center"/>
    </xf>
    <xf numFmtId="14" fontId="38" fillId="4" borderId="55" xfId="0" applyNumberFormat="1" applyFont="1" applyFill="1" applyBorder="1" applyAlignment="1">
      <alignment horizontal="center" vertical="center"/>
    </xf>
    <xf numFmtId="14" fontId="38" fillId="4" borderId="3" xfId="0" applyNumberFormat="1" applyFont="1" applyFill="1" applyBorder="1" applyAlignment="1">
      <alignment horizontal="center" vertical="center"/>
    </xf>
    <xf numFmtId="14" fontId="38" fillId="4" borderId="9" xfId="0" applyNumberFormat="1" applyFont="1" applyFill="1" applyBorder="1" applyAlignment="1">
      <alignment horizontal="center" vertical="center"/>
    </xf>
    <xf numFmtId="14" fontId="38" fillId="4" borderId="10" xfId="0" applyNumberFormat="1" applyFont="1" applyFill="1" applyBorder="1" applyAlignment="1">
      <alignment horizontal="center" vertical="center"/>
    </xf>
    <xf numFmtId="0" fontId="38" fillId="0" borderId="23" xfId="0" applyFont="1" applyBorder="1" applyAlignment="1">
      <alignment horizontal="left" vertical="center" wrapText="1"/>
    </xf>
    <xf numFmtId="0" fontId="38" fillId="0" borderId="21" xfId="0" applyFont="1" applyBorder="1" applyAlignment="1">
      <alignment horizontal="left" vertical="center"/>
    </xf>
    <xf numFmtId="171" fontId="38" fillId="4" borderId="23" xfId="1" applyNumberFormat="1" applyFont="1" applyFill="1" applyBorder="1" applyAlignment="1">
      <alignment horizontal="center" vertical="center"/>
    </xf>
    <xf numFmtId="171" fontId="38" fillId="4" borderId="21" xfId="1" applyNumberFormat="1" applyFont="1" applyFill="1" applyBorder="1" applyAlignment="1">
      <alignment horizontal="center" vertical="center"/>
    </xf>
    <xf numFmtId="0" fontId="60" fillId="0" borderId="0" xfId="3" applyFont="1" applyAlignment="1" applyProtection="1">
      <alignment horizontal="center" vertical="top" wrapText="1"/>
      <protection locked="0"/>
    </xf>
    <xf numFmtId="0" fontId="59" fillId="0" borderId="0" xfId="0" applyFont="1" applyAlignment="1">
      <alignment horizontal="left" wrapText="1"/>
    </xf>
    <xf numFmtId="0" fontId="32" fillId="0" borderId="51"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2" xfId="0" applyFont="1" applyBorder="1" applyAlignment="1">
      <alignment horizontal="center" vertical="center" wrapText="1"/>
    </xf>
    <xf numFmtId="169" fontId="35" fillId="0" borderId="0" xfId="0" applyNumberFormat="1" applyFont="1" applyAlignment="1">
      <alignment horizontal="left" vertical="center" wrapText="1"/>
    </xf>
    <xf numFmtId="169" fontId="35" fillId="0" borderId="0" xfId="0" applyNumberFormat="1" applyFont="1" applyAlignment="1">
      <alignment horizontal="left" vertical="center"/>
    </xf>
    <xf numFmtId="0" fontId="13" fillId="0" borderId="0" xfId="0" applyFont="1" applyAlignment="1">
      <alignment horizontal="left" vertical="top" wrapText="1"/>
    </xf>
    <xf numFmtId="20" fontId="35" fillId="3" borderId="1" xfId="0" applyNumberFormat="1" applyFont="1" applyFill="1" applyBorder="1" applyAlignment="1" applyProtection="1">
      <alignment horizontal="center"/>
      <protection locked="0"/>
    </xf>
    <xf numFmtId="0" fontId="35" fillId="3" borderId="1" xfId="0" applyFont="1" applyFill="1" applyBorder="1" applyAlignment="1" applyProtection="1">
      <alignment horizontal="center"/>
      <protection locked="0"/>
    </xf>
    <xf numFmtId="0" fontId="32" fillId="0" borderId="55"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21" fillId="0" borderId="0" xfId="0" applyFont="1" applyAlignment="1">
      <alignment horizontal="left" vertical="top" wrapText="1"/>
    </xf>
    <xf numFmtId="0" fontId="67" fillId="0" borderId="0" xfId="0" applyFont="1" applyAlignment="1">
      <alignment horizontal="left" vertical="top" wrapText="1"/>
    </xf>
  </cellXfs>
  <cellStyles count="4">
    <cellStyle name="Link" xfId="3" builtinId="8" customBuiltin="1"/>
    <cellStyle name="Standard" xfId="0" builtinId="0"/>
    <cellStyle name="Standard 2" xfId="1" xr:uid="{00000000-0005-0000-0000-000002000000}"/>
    <cellStyle name="Standard_Feiertage 2010_2011" xfId="2" xr:uid="{00000000-0005-0000-0000-000003000000}"/>
  </cellStyles>
  <dxfs count="273">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theme="0"/>
      </font>
    </dxf>
    <dxf>
      <font>
        <b val="0"/>
        <i/>
      </font>
    </dxf>
    <dxf>
      <font>
        <color rgb="FF9C0006"/>
      </font>
      <fill>
        <patternFill>
          <bgColor rgb="FFFFC7CE"/>
        </patternFill>
      </fill>
    </dxf>
    <dxf>
      <font>
        <color rgb="FF006100"/>
      </font>
      <fill>
        <patternFill>
          <bgColor rgb="FFC6EFCE"/>
        </patternFill>
      </fill>
    </dxf>
    <dxf>
      <font>
        <color theme="0"/>
      </font>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theme="0"/>
      </font>
    </dxf>
    <dxf>
      <font>
        <b val="0"/>
        <i/>
      </font>
    </dxf>
    <dxf>
      <font>
        <color rgb="FF9C0006"/>
      </font>
      <fill>
        <patternFill>
          <bgColor rgb="FFFFC7CE"/>
        </patternFill>
      </fill>
    </dxf>
    <dxf>
      <font>
        <color rgb="FF006100"/>
      </font>
      <fill>
        <patternFill>
          <bgColor rgb="FFC6EFCE"/>
        </patternFill>
      </fill>
    </dxf>
    <dxf>
      <font>
        <color theme="0"/>
      </font>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theme="0"/>
      </font>
    </dxf>
    <dxf>
      <font>
        <b val="0"/>
        <i/>
      </font>
    </dxf>
    <dxf>
      <font>
        <color rgb="FF9C0006"/>
      </font>
      <fill>
        <patternFill>
          <bgColor rgb="FFFFC7CE"/>
        </patternFill>
      </fill>
    </dxf>
    <dxf>
      <font>
        <color rgb="FF006100"/>
      </font>
      <fill>
        <patternFill>
          <bgColor rgb="FFC6EFCE"/>
        </patternFill>
      </fill>
    </dxf>
    <dxf>
      <font>
        <color theme="0"/>
      </font>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theme="0"/>
      </font>
    </dxf>
    <dxf>
      <font>
        <b val="0"/>
        <i/>
      </font>
    </dxf>
    <dxf>
      <font>
        <color rgb="FF9C0006"/>
      </font>
      <fill>
        <patternFill>
          <bgColor rgb="FFFFC7CE"/>
        </patternFill>
      </fill>
    </dxf>
    <dxf>
      <font>
        <color rgb="FF006100"/>
      </font>
      <fill>
        <patternFill>
          <bgColor rgb="FFC6EFCE"/>
        </patternFill>
      </fill>
    </dxf>
    <dxf>
      <font>
        <color theme="0"/>
      </font>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b val="0"/>
        <i/>
      </font>
    </dxf>
    <dxf>
      <font>
        <color rgb="FF9C0006"/>
      </font>
      <fill>
        <patternFill>
          <bgColor rgb="FFFFC7CE"/>
        </patternFill>
      </fill>
    </dxf>
    <dxf>
      <font>
        <color rgb="FF006100"/>
      </font>
      <fill>
        <patternFill>
          <bgColor rgb="FFC6EF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theme="0"/>
      </font>
    </dxf>
    <dxf>
      <font>
        <b val="0"/>
        <i/>
      </font>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FF0000"/>
      </font>
    </dxf>
    <dxf>
      <font>
        <color rgb="FF006100"/>
      </font>
      <fill>
        <patternFill>
          <bgColor rgb="FFC6EFCE"/>
        </patternFill>
      </fill>
    </dxf>
    <dxf>
      <fill>
        <patternFill>
          <bgColor rgb="FFFF9999"/>
        </patternFill>
      </fill>
    </dxf>
    <dxf>
      <font>
        <color theme="0"/>
      </font>
    </dxf>
    <dxf>
      <font>
        <color theme="0"/>
      </font>
    </dxf>
    <dxf>
      <font>
        <b val="0"/>
        <i/>
      </font>
    </dxf>
    <dxf>
      <fill>
        <patternFill>
          <bgColor theme="0" tint="-4.9989318521683403E-2"/>
        </patternFill>
      </fill>
    </dxf>
    <dxf>
      <fill>
        <patternFill>
          <bgColor rgb="FFFFC7CE"/>
        </patternFill>
      </fill>
    </dxf>
    <dxf>
      <fill>
        <patternFill>
          <bgColor rgb="FFFFC7CE"/>
        </patternFill>
      </fill>
    </dxf>
    <dxf>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theme="0" tint="-4.9989318521683403E-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auto="1"/>
      </font>
      <fill>
        <patternFill>
          <bgColor theme="0" tint="-0.14996795556505021"/>
        </patternFill>
      </fill>
    </dxf>
  </dxfs>
  <tableStyles count="0" defaultTableStyle="TableStyleMedium2" defaultPivotStyle="PivotStyleLight16"/>
  <colors>
    <mruColors>
      <color rgb="FF4D4D4D"/>
      <color rgb="FFFF9999"/>
      <color rgb="FFFFFF99"/>
      <color rgb="FFFFFF66"/>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sa/4.0/deed.de" TargetMode="External"/><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sa/4.0/deed.de" TargetMode="External"/><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sa/4.0/deed.de" TargetMode="External"/><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https://creativecommons.org/licenses/by-sa/4.0/deed.de" TargetMode="External"/></Relationships>
</file>

<file path=xl/drawings/_rels/drawing16.xml.rels><?xml version="1.0" encoding="UTF-8" standalone="yes"?>
<Relationships xmlns="http://schemas.openxmlformats.org/package/2006/relationships"><Relationship Id="rId3" Type="http://schemas.openxmlformats.org/officeDocument/2006/relationships/hyperlink" Target="https://creativecommons.org/licenses/by-sa/4.0/deed.de" TargetMode="External"/><Relationship Id="rId2" Type="http://schemas.openxmlformats.org/officeDocument/2006/relationships/image" Target="../media/image2.png"/><Relationship Id="rId1" Type="http://schemas.openxmlformats.org/officeDocument/2006/relationships/hyperlink" Target="http://creativecommons.org/licenses/by-sa/4.0/" TargetMode="External"/><Relationship Id="rId5" Type="http://schemas.openxmlformats.org/officeDocument/2006/relationships/image" Target="../media/image4.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hyperlink" Target="https://creativecommons.org/licenses/by-sa/4.0/deed.de" TargetMode="External"/><Relationship Id="rId2" Type="http://schemas.openxmlformats.org/officeDocument/2006/relationships/image" Target="../media/image2.png"/><Relationship Id="rId1" Type="http://schemas.openxmlformats.org/officeDocument/2006/relationships/hyperlink" Target="http://creativecommons.org/licenses/by-sa/4.0/" TargetMode="External"/><Relationship Id="rId5" Type="http://schemas.openxmlformats.org/officeDocument/2006/relationships/image" Target="../media/image4.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creativecommons.org/licenses/by-sa/4.0/deed.d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sa/4.0/deed.de" TargetMode="External"/><Relationship Id="rId1" Type="http://schemas.openxmlformats.org/officeDocument/2006/relationships/image" Target="../media/image4.png"/><Relationship Id="rId4" Type="http://schemas.openxmlformats.org/officeDocument/2006/relationships/hyperlink" Target="http://creativecommons.org/licenses/by-sa/4.0/"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sa/4.0/deed.de" TargetMode="External"/><Relationship Id="rId1" Type="http://schemas.openxmlformats.org/officeDocument/2006/relationships/image" Target="../media/image4.png"/><Relationship Id="rId4" Type="http://schemas.openxmlformats.org/officeDocument/2006/relationships/hyperlink" Target="http://creativecommons.org/licenses/by-sa/4.0/"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sa/4.0/" TargetMode="External"/><Relationship Id="rId1" Type="http://schemas.openxmlformats.org/officeDocument/2006/relationships/image" Target="../media/image4.png"/><Relationship Id="rId4" Type="http://schemas.openxmlformats.org/officeDocument/2006/relationships/hyperlink" Target="https://creativecommons.org/licenses/by-sa/4.0/deed.d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320040</xdr:colOff>
      <xdr:row>42</xdr:row>
      <xdr:rowOff>30479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773" t="-1" r="4901" b="-101"/>
        <a:stretch/>
      </xdr:blipFill>
      <xdr:spPr>
        <a:xfrm>
          <a:off x="0" y="0"/>
          <a:ext cx="11536680" cy="79705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6" name="Grafik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7" name="Grafik 6" descr="Creative Commons Lizenzvertrag">
          <a:hlinkClick xmlns:r="http://schemas.openxmlformats.org/officeDocument/2006/relationships" r:id="rId2"/>
          <a:extLst>
            <a:ext uri="{FF2B5EF4-FFF2-40B4-BE49-F238E27FC236}">
              <a16:creationId xmlns:a16="http://schemas.microsoft.com/office/drawing/2014/main" id="{00000000-0008-0000-09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953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8" name="Grafik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9" name="Grafik 8" descr="Creative Commons Lizenzvertrag">
          <a:hlinkClick xmlns:r="http://schemas.openxmlformats.org/officeDocument/2006/relationships" r:id="rId4"/>
          <a:extLst>
            <a:ext uri="{FF2B5EF4-FFF2-40B4-BE49-F238E27FC236}">
              <a16:creationId xmlns:a16="http://schemas.microsoft.com/office/drawing/2014/main" id="{00000000-0008-0000-09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953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4" name="Grafik 3" descr="Creative Commons Lizenzvertrag">
          <a:hlinkClick xmlns:r="http://schemas.openxmlformats.org/officeDocument/2006/relationships" r:id="rId2"/>
          <a:extLst>
            <a:ext uri="{FF2B5EF4-FFF2-40B4-BE49-F238E27FC236}">
              <a16:creationId xmlns:a16="http://schemas.microsoft.com/office/drawing/2014/main" id="{00000000-0008-0000-0A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953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5" name="Grafik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6" name="Grafik 5" descr="Creative Commons Lizenzvertrag">
          <a:hlinkClick xmlns:r="http://schemas.openxmlformats.org/officeDocument/2006/relationships" r:id="rId4"/>
          <a:extLst>
            <a:ext uri="{FF2B5EF4-FFF2-40B4-BE49-F238E27FC236}">
              <a16:creationId xmlns:a16="http://schemas.microsoft.com/office/drawing/2014/main" id="{00000000-0008-0000-0A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5" name="Grafik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6" name="Grafik 5" descr="Creative Commons Lizenzvertrag">
          <a:hlinkClick xmlns:r="http://schemas.openxmlformats.org/officeDocument/2006/relationships" r:id="rId2"/>
          <a:extLst>
            <a:ext uri="{FF2B5EF4-FFF2-40B4-BE49-F238E27FC236}">
              <a16:creationId xmlns:a16="http://schemas.microsoft.com/office/drawing/2014/main" id="{00000000-0008-0000-0B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320040</xdr:colOff>
      <xdr:row>0</xdr:row>
      <xdr:rowOff>0</xdr:rowOff>
    </xdr:from>
    <xdr:to>
      <xdr:col>23</xdr:col>
      <xdr:colOff>58058</xdr:colOff>
      <xdr:row>3</xdr:row>
      <xdr:rowOff>94553</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395460" y="0"/>
          <a:ext cx="1688738" cy="749873"/>
        </a:xfrm>
        <a:prstGeom prst="rect">
          <a:avLst/>
        </a:prstGeom>
      </xdr:spPr>
    </xdr:pic>
    <xdr:clientData/>
  </xdr:twoCellAnchor>
  <xdr:oneCellAnchor>
    <xdr:from>
      <xdr:col>20</xdr:col>
      <xdr:colOff>480060</xdr:colOff>
      <xdr:row>47</xdr:row>
      <xdr:rowOff>68580</xdr:rowOff>
    </xdr:from>
    <xdr:ext cx="570120" cy="195480"/>
    <xdr:pic>
      <xdr:nvPicPr>
        <xdr:cNvPr id="5" name="Grafik 4" descr="Creative Commons Lizenzvertrag">
          <a:hlinkClick xmlns:r="http://schemas.openxmlformats.org/officeDocument/2006/relationships" r:id="rId2"/>
          <a:extLst>
            <a:ext uri="{FF2B5EF4-FFF2-40B4-BE49-F238E27FC236}">
              <a16:creationId xmlns:a16="http://schemas.microsoft.com/office/drawing/2014/main" id="{00000000-0008-0000-0C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5" name="Grafik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6" name="Grafik 5" descr="Creative Commons Lizenzvertrag">
          <a:hlinkClick xmlns:r="http://schemas.openxmlformats.org/officeDocument/2006/relationships" r:id="rId2"/>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953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64347</xdr:colOff>
      <xdr:row>25</xdr:row>
      <xdr:rowOff>28787</xdr:rowOff>
    </xdr:from>
    <xdr:to>
      <xdr:col>1</xdr:col>
      <xdr:colOff>741147</xdr:colOff>
      <xdr:row>26</xdr:row>
      <xdr:rowOff>117800</xdr:rowOff>
    </xdr:to>
    <xdr:pic>
      <xdr:nvPicPr>
        <xdr:cNvPr id="3" name="Grafik 2" descr="Creative Commons Lizenzvertrag">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 y="4880187"/>
          <a:ext cx="676800" cy="24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668865</xdr:colOff>
      <xdr:row>0</xdr:row>
      <xdr:rowOff>0</xdr:rowOff>
    </xdr:from>
    <xdr:to>
      <xdr:col>9</xdr:col>
      <xdr:colOff>782803</xdr:colOff>
      <xdr:row>3</xdr:row>
      <xdr:rowOff>72540</xdr:rowOff>
    </xdr:to>
    <xdr:pic>
      <xdr:nvPicPr>
        <xdr:cNvPr id="4" name="Grafik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3"/>
        <a:stretch>
          <a:fillRect/>
        </a:stretch>
      </xdr:blipFill>
      <xdr:spPr>
        <a:xfrm>
          <a:off x="5935132" y="0"/>
          <a:ext cx="1688738" cy="74987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640080</xdr:colOff>
      <xdr:row>44</xdr:row>
      <xdr:rowOff>45720</xdr:rowOff>
    </xdr:from>
    <xdr:to>
      <xdr:col>2</xdr:col>
      <xdr:colOff>641460</xdr:colOff>
      <xdr:row>44</xdr:row>
      <xdr:rowOff>61920</xdr:rowOff>
    </xdr:to>
    <xdr:pic>
      <xdr:nvPicPr>
        <xdr:cNvPr id="2" name="Grafik 1" descr="Creative Commons Lizenzvertra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 y="4853940"/>
          <a:ext cx="67680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44</xdr:row>
      <xdr:rowOff>228600</xdr:rowOff>
    </xdr:from>
    <xdr:to>
      <xdr:col>2</xdr:col>
      <xdr:colOff>686240</xdr:colOff>
      <xdr:row>45</xdr:row>
      <xdr:rowOff>158136</xdr:rowOff>
    </xdr:to>
    <xdr:pic>
      <xdr:nvPicPr>
        <xdr:cNvPr id="4" name="Grafik 3">
          <a:hlinkClick xmlns:r="http://schemas.openxmlformats.org/officeDocument/2006/relationships" r:id="rId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4"/>
        <a:stretch>
          <a:fillRect/>
        </a:stretch>
      </xdr:blipFill>
      <xdr:spPr>
        <a:xfrm>
          <a:off x="876300" y="7991475"/>
          <a:ext cx="676715" cy="243861"/>
        </a:xfrm>
        <a:prstGeom prst="rect">
          <a:avLst/>
        </a:prstGeom>
      </xdr:spPr>
    </xdr:pic>
    <xdr:clientData/>
  </xdr:twoCellAnchor>
  <xdr:twoCellAnchor editAs="oneCell">
    <xdr:from>
      <xdr:col>15</xdr:col>
      <xdr:colOff>752475</xdr:colOff>
      <xdr:row>0</xdr:row>
      <xdr:rowOff>0</xdr:rowOff>
    </xdr:from>
    <xdr:to>
      <xdr:col>18</xdr:col>
      <xdr:colOff>440008</xdr:colOff>
      <xdr:row>1</xdr:row>
      <xdr:rowOff>219075</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5"/>
        <a:stretch>
          <a:fillRect/>
        </a:stretch>
      </xdr:blipFill>
      <xdr:spPr>
        <a:xfrm>
          <a:off x="9620250" y="0"/>
          <a:ext cx="2059258" cy="914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3</xdr:row>
      <xdr:rowOff>45720</xdr:rowOff>
    </xdr:from>
    <xdr:to>
      <xdr:col>9</xdr:col>
      <xdr:colOff>1380</xdr:colOff>
      <xdr:row>3</xdr:row>
      <xdr:rowOff>61920</xdr:rowOff>
    </xdr:to>
    <xdr:pic>
      <xdr:nvPicPr>
        <xdr:cNvPr id="2" name="Grafik 1" descr="Creative Commons Lizenzvertra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760" y="7597140"/>
          <a:ext cx="1380" cy="1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213360</xdr:colOff>
      <xdr:row>3</xdr:row>
      <xdr:rowOff>96666</xdr:rowOff>
    </xdr:from>
    <xdr:to>
      <xdr:col>8</xdr:col>
      <xdr:colOff>730055</xdr:colOff>
      <xdr:row>4</xdr:row>
      <xdr:rowOff>57171</xdr:rowOff>
    </xdr:to>
    <xdr:pic>
      <xdr:nvPicPr>
        <xdr:cNvPr id="3" name="Grafik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6880860" y="1254906"/>
          <a:ext cx="516695" cy="189105"/>
        </a:xfrm>
        <a:prstGeom prst="rect">
          <a:avLst/>
        </a:prstGeom>
      </xdr:spPr>
    </xdr:pic>
    <xdr:clientData/>
  </xdr:twoCellAnchor>
  <xdr:twoCellAnchor editAs="oneCell">
    <xdr:from>
      <xdr:col>8</xdr:col>
      <xdr:colOff>68580</xdr:colOff>
      <xdr:row>0</xdr:row>
      <xdr:rowOff>30480</xdr:rowOff>
    </xdr:from>
    <xdr:to>
      <xdr:col>10</xdr:col>
      <xdr:colOff>187598</xdr:colOff>
      <xdr:row>2</xdr:row>
      <xdr:rowOff>313628</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5"/>
        <a:stretch>
          <a:fillRect/>
        </a:stretch>
      </xdr:blipFill>
      <xdr:spPr>
        <a:xfrm>
          <a:off x="6736080" y="30480"/>
          <a:ext cx="1688738" cy="749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25736</xdr:colOff>
      <xdr:row>1</xdr:row>
      <xdr:rowOff>80778</xdr:rowOff>
    </xdr:from>
    <xdr:ext cx="422872" cy="468013"/>
    <xdr:sp macro="" textlink="">
      <xdr:nvSpPr>
        <xdr:cNvPr id="2" name="Rechteck 1">
          <a:extLst>
            <a:ext uri="{FF2B5EF4-FFF2-40B4-BE49-F238E27FC236}">
              <a16:creationId xmlns:a16="http://schemas.microsoft.com/office/drawing/2014/main" id="{00000000-0008-0000-0100-000002000000}"/>
            </a:ext>
          </a:extLst>
        </xdr:cNvPr>
        <xdr:cNvSpPr/>
      </xdr:nvSpPr>
      <xdr:spPr>
        <a:xfrm>
          <a:off x="25736" y="263658"/>
          <a:ext cx="422872" cy="46801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de-DE"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1.</a:t>
          </a:r>
        </a:p>
      </xdr:txBody>
    </xdr:sp>
    <xdr:clientData/>
  </xdr:oneCellAnchor>
  <xdr:oneCellAnchor>
    <xdr:from>
      <xdr:col>0</xdr:col>
      <xdr:colOff>7620</xdr:colOff>
      <xdr:row>4</xdr:row>
      <xdr:rowOff>47625</xdr:rowOff>
    </xdr:from>
    <xdr:ext cx="422872" cy="468013"/>
    <xdr:sp macro="" textlink="">
      <xdr:nvSpPr>
        <xdr:cNvPr id="3" name="Rechteck 2">
          <a:extLst>
            <a:ext uri="{FF2B5EF4-FFF2-40B4-BE49-F238E27FC236}">
              <a16:creationId xmlns:a16="http://schemas.microsoft.com/office/drawing/2014/main" id="{00000000-0008-0000-0100-000003000000}"/>
            </a:ext>
          </a:extLst>
        </xdr:cNvPr>
        <xdr:cNvSpPr/>
      </xdr:nvSpPr>
      <xdr:spPr>
        <a:xfrm>
          <a:off x="7620" y="779145"/>
          <a:ext cx="422872" cy="46801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de-DE"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2.</a:t>
          </a:r>
        </a:p>
      </xdr:txBody>
    </xdr:sp>
    <xdr:clientData/>
  </xdr:oneCellAnchor>
  <xdr:oneCellAnchor>
    <xdr:from>
      <xdr:col>0</xdr:col>
      <xdr:colOff>15240</xdr:colOff>
      <xdr:row>7</xdr:row>
      <xdr:rowOff>19050</xdr:rowOff>
    </xdr:from>
    <xdr:ext cx="422872" cy="468013"/>
    <xdr:sp macro="" textlink="">
      <xdr:nvSpPr>
        <xdr:cNvPr id="4" name="Rechteck 3">
          <a:extLst>
            <a:ext uri="{FF2B5EF4-FFF2-40B4-BE49-F238E27FC236}">
              <a16:creationId xmlns:a16="http://schemas.microsoft.com/office/drawing/2014/main" id="{00000000-0008-0000-0100-000004000000}"/>
            </a:ext>
          </a:extLst>
        </xdr:cNvPr>
        <xdr:cNvSpPr/>
      </xdr:nvSpPr>
      <xdr:spPr>
        <a:xfrm>
          <a:off x="15240" y="1299210"/>
          <a:ext cx="422872" cy="46801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de-DE"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3.</a:t>
          </a:r>
        </a:p>
      </xdr:txBody>
    </xdr:sp>
    <xdr:clientData/>
  </xdr:oneCellAnchor>
  <xdr:oneCellAnchor>
    <xdr:from>
      <xdr:col>0</xdr:col>
      <xdr:colOff>0</xdr:colOff>
      <xdr:row>13</xdr:row>
      <xdr:rowOff>22860</xdr:rowOff>
    </xdr:from>
    <xdr:ext cx="422872" cy="468013"/>
    <xdr:sp macro="" textlink="">
      <xdr:nvSpPr>
        <xdr:cNvPr id="5" name="Rechteck 4">
          <a:extLst>
            <a:ext uri="{FF2B5EF4-FFF2-40B4-BE49-F238E27FC236}">
              <a16:creationId xmlns:a16="http://schemas.microsoft.com/office/drawing/2014/main" id="{00000000-0008-0000-0100-000005000000}"/>
            </a:ext>
          </a:extLst>
        </xdr:cNvPr>
        <xdr:cNvSpPr/>
      </xdr:nvSpPr>
      <xdr:spPr>
        <a:xfrm>
          <a:off x="0" y="2034540"/>
          <a:ext cx="422872" cy="46801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de-DE"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4.</a:t>
          </a:r>
        </a:p>
      </xdr:txBody>
    </xdr:sp>
    <xdr:clientData/>
  </xdr:oneCellAnchor>
  <xdr:oneCellAnchor>
    <xdr:from>
      <xdr:col>0</xdr:col>
      <xdr:colOff>0</xdr:colOff>
      <xdr:row>15</xdr:row>
      <xdr:rowOff>34679</xdr:rowOff>
    </xdr:from>
    <xdr:ext cx="422873" cy="468013"/>
    <xdr:sp macro="" textlink="">
      <xdr:nvSpPr>
        <xdr:cNvPr id="6" name="Rechteck 5">
          <a:extLst>
            <a:ext uri="{FF2B5EF4-FFF2-40B4-BE49-F238E27FC236}">
              <a16:creationId xmlns:a16="http://schemas.microsoft.com/office/drawing/2014/main" id="{00000000-0008-0000-0100-000006000000}"/>
            </a:ext>
          </a:extLst>
        </xdr:cNvPr>
        <xdr:cNvSpPr/>
      </xdr:nvSpPr>
      <xdr:spPr>
        <a:xfrm>
          <a:off x="0" y="2412119"/>
          <a:ext cx="422873" cy="46801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de-DE"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5.</a:t>
          </a:r>
        </a:p>
      </xdr:txBody>
    </xdr:sp>
    <xdr:clientData/>
  </xdr:oneCellAnchor>
  <xdr:oneCellAnchor>
    <xdr:from>
      <xdr:col>6</xdr:col>
      <xdr:colOff>76200</xdr:colOff>
      <xdr:row>23</xdr:row>
      <xdr:rowOff>83820</xdr:rowOff>
    </xdr:from>
    <xdr:ext cx="678180" cy="240446"/>
    <xdr:pic>
      <xdr:nvPicPr>
        <xdr:cNvPr id="7" name="Grafik 6" descr="Creative Commons Lizenzvertrag">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1080" y="3558540"/>
          <a:ext cx="678180" cy="2404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53340</xdr:colOff>
      <xdr:row>0</xdr:row>
      <xdr:rowOff>76200</xdr:rowOff>
    </xdr:from>
    <xdr:to>
      <xdr:col>11</xdr:col>
      <xdr:colOff>690490</xdr:colOff>
      <xdr:row>1</xdr:row>
      <xdr:rowOff>159838</xdr:rowOff>
    </xdr:to>
    <xdr:pic>
      <xdr:nvPicPr>
        <xdr:cNvPr id="10" name="Grafi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7299960" y="76200"/>
          <a:ext cx="1429630" cy="624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8" name="Grafik 7" descr="Creative Commons Lizenzvertrag">
          <a:hlinkClick xmlns:r="http://schemas.openxmlformats.org/officeDocument/2006/relationships" r:id="rId2"/>
          <a:extLst>
            <a:ext uri="{FF2B5EF4-FFF2-40B4-BE49-F238E27FC236}">
              <a16:creationId xmlns:a16="http://schemas.microsoft.com/office/drawing/2014/main" id="{00000000-0008-0000-0200-000008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7020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10" name="Grafik 9" descr="Creative Commons Lizenzvertrag">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7020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6" name="Grafik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7" name="Grafik 6" descr="Creative Commons Lizenzvertrag">
          <a:hlinkClick xmlns:r="http://schemas.openxmlformats.org/officeDocument/2006/relationships" r:id="rId2"/>
          <a:extLst>
            <a:ext uri="{FF2B5EF4-FFF2-40B4-BE49-F238E27FC236}">
              <a16:creationId xmlns:a16="http://schemas.microsoft.com/office/drawing/2014/main" id="{00000000-0008-0000-03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9" name="Grafik 8" descr="Creative Commons Lizenzvertrag">
          <a:hlinkClick xmlns:r="http://schemas.openxmlformats.org/officeDocument/2006/relationships" r:id="rId4"/>
          <a:extLst>
            <a:ext uri="{FF2B5EF4-FFF2-40B4-BE49-F238E27FC236}">
              <a16:creationId xmlns:a16="http://schemas.microsoft.com/office/drawing/2014/main" id="{00000000-0008-0000-03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898797</xdr:colOff>
      <xdr:row>3</xdr:row>
      <xdr:rowOff>94553</xdr:rowOff>
    </xdr:to>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7" name="Grafik 6" descr="Creative Commons Lizenzvertrag">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60298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898797</xdr:colOff>
      <xdr:row>3</xdr:row>
      <xdr:rowOff>94553</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9" name="Grafik 8" descr="Creative Commons Lizenzvertrag">
          <a:hlinkClick xmlns:r="http://schemas.openxmlformats.org/officeDocument/2006/relationships" r:id="rId2"/>
          <a:extLst>
            <a:ext uri="{FF2B5EF4-FFF2-40B4-BE49-F238E27FC236}">
              <a16:creationId xmlns:a16="http://schemas.microsoft.com/office/drawing/2014/main" id="{00000000-0008-0000-04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60298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480060</xdr:colOff>
      <xdr:row>46</xdr:row>
      <xdr:rowOff>68580</xdr:rowOff>
    </xdr:from>
    <xdr:ext cx="570120" cy="195480"/>
    <xdr:pic>
      <xdr:nvPicPr>
        <xdr:cNvPr id="12" name="Grafik 11" descr="Creative Commons Lizenzvertrag">
          <a:hlinkClick xmlns:r="http://schemas.openxmlformats.org/officeDocument/2006/relationships" r:id="rId2"/>
          <a:extLst>
            <a:ext uri="{FF2B5EF4-FFF2-40B4-BE49-F238E27FC236}">
              <a16:creationId xmlns:a16="http://schemas.microsoft.com/office/drawing/2014/main" id="{00000000-0008-0000-0400-00000C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8820" y="85572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480060</xdr:colOff>
      <xdr:row>46</xdr:row>
      <xdr:rowOff>68580</xdr:rowOff>
    </xdr:from>
    <xdr:ext cx="570120" cy="195480"/>
    <xdr:pic>
      <xdr:nvPicPr>
        <xdr:cNvPr id="13" name="Grafik 12" descr="Creative Commons Lizenzvertrag">
          <a:hlinkClick xmlns:r="http://schemas.openxmlformats.org/officeDocument/2006/relationships" r:id="rId4"/>
          <a:extLst>
            <a:ext uri="{FF2B5EF4-FFF2-40B4-BE49-F238E27FC236}">
              <a16:creationId xmlns:a16="http://schemas.microsoft.com/office/drawing/2014/main" id="{00000000-0008-0000-0400-00000D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8820" y="855726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6" name="Grafik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7" name="Grafik 6" descr="Creative Commons Lizenzvertrag">
          <a:hlinkClick xmlns:r="http://schemas.openxmlformats.org/officeDocument/2006/relationships" r:id="rId2"/>
          <a:extLst>
            <a:ext uri="{FF2B5EF4-FFF2-40B4-BE49-F238E27FC236}">
              <a16:creationId xmlns:a16="http://schemas.microsoft.com/office/drawing/2014/main" id="{00000000-0008-0000-05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8" name="Grafik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9" name="Grafik 8" descr="Creative Commons Lizenzvertrag">
          <a:hlinkClick xmlns:r="http://schemas.openxmlformats.org/officeDocument/2006/relationships" r:id="rId4"/>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5" name="Grafi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6" name="Grafik 5" descr="Creative Commons Lizenzvertra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60298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7" name="Grafik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8" name="Grafik 7" descr="Creative Commons Lizenzvertra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60298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6" name="Grafik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7" name="Grafik 6" descr="Creative Commons Lizenzvertrag">
          <a:hlinkClick xmlns:r="http://schemas.openxmlformats.org/officeDocument/2006/relationships" r:id="rId2"/>
          <a:extLst>
            <a:ext uri="{FF2B5EF4-FFF2-40B4-BE49-F238E27FC236}">
              <a16:creationId xmlns:a16="http://schemas.microsoft.com/office/drawing/2014/main" id="{00000000-0008-0000-07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9" name="Grafik 8" descr="Creative Commons Lizenzvertrag">
          <a:hlinkClick xmlns:r="http://schemas.openxmlformats.org/officeDocument/2006/relationships" r:id="rId4"/>
          <a:extLst>
            <a:ext uri="{FF2B5EF4-FFF2-40B4-BE49-F238E27FC236}">
              <a16:creationId xmlns:a16="http://schemas.microsoft.com/office/drawing/2014/main" id="{00000000-0008-0000-0700-000009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24</xdr:col>
      <xdr:colOff>129540</xdr:colOff>
      <xdr:row>0</xdr:row>
      <xdr:rowOff>0</xdr:rowOff>
    </xdr:from>
    <xdr:to>
      <xdr:col>25</xdr:col>
      <xdr:colOff>1016273</xdr:colOff>
      <xdr:row>3</xdr:row>
      <xdr:rowOff>94553</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6" name="Grafik 5" descr="Creative Commons Lizenzvertrag">
          <a:hlinkClick xmlns:r="http://schemas.openxmlformats.org/officeDocument/2006/relationships" r:id="rId2"/>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129540</xdr:colOff>
      <xdr:row>0</xdr:row>
      <xdr:rowOff>0</xdr:rowOff>
    </xdr:from>
    <xdr:to>
      <xdr:col>25</xdr:col>
      <xdr:colOff>1016273</xdr:colOff>
      <xdr:row>3</xdr:row>
      <xdr:rowOff>94553</xdr:rowOff>
    </xdr:to>
    <xdr:pic>
      <xdr:nvPicPr>
        <xdr:cNvPr id="7" name="Grafik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stretch>
          <a:fillRect/>
        </a:stretch>
      </xdr:blipFill>
      <xdr:spPr>
        <a:xfrm>
          <a:off x="11948160" y="0"/>
          <a:ext cx="1688738" cy="749873"/>
        </a:xfrm>
        <a:prstGeom prst="rect">
          <a:avLst/>
        </a:prstGeom>
      </xdr:spPr>
    </xdr:pic>
    <xdr:clientData/>
  </xdr:twoCellAnchor>
  <xdr:oneCellAnchor>
    <xdr:from>
      <xdr:col>20</xdr:col>
      <xdr:colOff>480060</xdr:colOff>
      <xdr:row>46</xdr:row>
      <xdr:rowOff>68580</xdr:rowOff>
    </xdr:from>
    <xdr:ext cx="570120" cy="195480"/>
    <xdr:pic>
      <xdr:nvPicPr>
        <xdr:cNvPr id="8" name="Grafik 7" descr="Creative Commons Lizenzvertrag">
          <a:hlinkClick xmlns:r="http://schemas.openxmlformats.org/officeDocument/2006/relationships" r:id="rId4"/>
          <a:extLst>
            <a:ext uri="{FF2B5EF4-FFF2-40B4-BE49-F238E27FC236}">
              <a16:creationId xmlns:a16="http://schemas.microsoft.com/office/drawing/2014/main" id="{00000000-0008-0000-0800-000008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5480" y="8587740"/>
          <a:ext cx="570120" cy="195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rbeitszeit-klug-gestalten.d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rbeitszeit-klug-gestalten.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rbeitszeit-klug-gestalten.de/" TargetMode="External"/><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creativecommons.org/licenses/by-sa/4.0/deed.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www.arbeitszeit-klug-gestalten.de/" TargetMode="External"/><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creativecommons.org/licenses/by-sa/4.0/deed.d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creativecommons.org/licenses/by-sa/4.0/deed.de" TargetMode="External"/><Relationship Id="rId1" Type="http://schemas.openxmlformats.org/officeDocument/2006/relationships/hyperlink" Target="http://www.arbeitszeit-klug-gestalten.de/"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pageSetUpPr fitToPage="1"/>
  </sheetPr>
  <dimension ref="A1:O24"/>
  <sheetViews>
    <sheetView showGridLines="0" zoomScale="70" zoomScaleNormal="70" workbookViewId="0">
      <selection activeCell="S37" sqref="S37"/>
    </sheetView>
  </sheetViews>
  <sheetFormatPr baseColWidth="10" defaultRowHeight="15"/>
  <cols>
    <col min="1" max="1" width="6.140625" customWidth="1"/>
    <col min="4" max="4" width="13.140625" bestFit="1" customWidth="1"/>
    <col min="5" max="5" width="5.5703125" bestFit="1" customWidth="1"/>
  </cols>
  <sheetData>
    <row r="1" spans="1:15" ht="18.75">
      <c r="A1" s="80"/>
    </row>
    <row r="2" spans="1:15" ht="18.75">
      <c r="A2" s="80"/>
    </row>
    <row r="3" spans="1:15" ht="14.45" customHeight="1">
      <c r="B3" s="81"/>
    </row>
    <row r="4" spans="1:15" ht="16.149999999999999" customHeight="1">
      <c r="B4" s="268"/>
      <c r="C4" s="268"/>
      <c r="D4" s="268"/>
      <c r="E4" s="268"/>
      <c r="F4" s="268"/>
      <c r="G4" s="268"/>
      <c r="H4" s="268"/>
      <c r="I4" s="268"/>
      <c r="J4" s="268"/>
      <c r="K4" s="268"/>
      <c r="L4" s="268"/>
    </row>
    <row r="7" spans="1:15" ht="15.75">
      <c r="B7" s="82"/>
    </row>
    <row r="8" spans="1:15" ht="15.75">
      <c r="B8" s="82"/>
    </row>
    <row r="9" spans="1:15" ht="15.75">
      <c r="B9" s="83"/>
    </row>
    <row r="11" spans="1:15" ht="12.6" customHeight="1">
      <c r="B11" s="269"/>
      <c r="C11" s="269"/>
      <c r="D11" s="269"/>
      <c r="E11" s="269"/>
      <c r="F11" s="269"/>
      <c r="G11" s="269"/>
      <c r="H11" s="269"/>
      <c r="I11" s="269"/>
      <c r="J11" s="269"/>
      <c r="K11" s="269"/>
      <c r="L11" s="269"/>
      <c r="M11" s="269"/>
      <c r="N11" s="269"/>
      <c r="O11" s="269"/>
    </row>
    <row r="12" spans="1:15">
      <c r="G12" s="84"/>
    </row>
    <row r="13" spans="1:15">
      <c r="G13" s="84"/>
    </row>
    <row r="16" spans="1:15" ht="15.75">
      <c r="B16" s="82"/>
    </row>
    <row r="18" spans="2:12">
      <c r="G18" s="84"/>
    </row>
    <row r="19" spans="2:12" ht="15.75">
      <c r="B19" s="82"/>
      <c r="G19" s="84"/>
    </row>
    <row r="21" spans="2:12">
      <c r="H21" s="195"/>
    </row>
    <row r="22" spans="2:12" ht="19.899999999999999" customHeight="1">
      <c r="B22" s="85"/>
      <c r="H22" s="270"/>
      <c r="I22" s="270"/>
      <c r="J22" s="270"/>
      <c r="K22" s="270"/>
      <c r="L22" s="270"/>
    </row>
    <row r="23" spans="2:12">
      <c r="H23" s="193"/>
    </row>
    <row r="24" spans="2:12">
      <c r="F24" s="194"/>
    </row>
  </sheetData>
  <sheetProtection algorithmName="SHA-512" hashValue="tnwHDbJjQUiml8Fa6KenVn5K3OmmrqVfsOtiFGC86u0jxo1VzoFCJADcKLtPA9aFEqIv4st6FDRVXC1KiXbmKg==" saltValue="Lnu5425eas+9AnIQrirldw==" spinCount="100000" sheet="1" selectLockedCells="1"/>
  <mergeCells count="3">
    <mergeCell ref="B4:L4"/>
    <mergeCell ref="B11:O11"/>
    <mergeCell ref="H22:L22"/>
  </mergeCells>
  <pageMargins left="0.39370078740157483" right="0.39370078740157483" top="0.98425196850393704" bottom="0.39370078740157483" header="0.31496062992125984" footer="0.31496062992125984"/>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6">
    <pageSetUpPr fitToPage="1"/>
  </sheetPr>
  <dimension ref="A1:Z72"/>
  <sheetViews>
    <sheetView showGridLines="0" tabSelected="1" zoomScaleNormal="100" workbookViewId="0">
      <pane ySplit="9" topLeftCell="A10" activePane="bottomLeft" state="frozen"/>
      <selection activeCell="W15" sqref="W15"/>
      <selection pane="bottomLeft" activeCell="G19" sqref="G19"/>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43677</v>
      </c>
      <c r="T1" s="154">
        <f>B11</f>
        <v>43677</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Juli!Q44</f>
        <v/>
      </c>
      <c r="R10" s="138"/>
      <c r="S10" s="139"/>
      <c r="T10" s="103"/>
      <c r="W10" s="232"/>
      <c r="X10" s="232"/>
      <c r="Y10" s="232"/>
      <c r="Z10" s="232"/>
    </row>
    <row r="11" spans="1:26">
      <c r="A11" s="22"/>
      <c r="B11" s="109">
        <f>Juli!B41+1</f>
        <v>43677</v>
      </c>
      <c r="C11" s="104" t="str">
        <f>TEXT(B11,"TTT")</f>
        <v>Di</v>
      </c>
      <c r="D11" s="105">
        <f>IF(OR(E11="F",F11="U",F11="AU"),'meine Daten'!$C$12,IF(C11="Mo",'meine Daten'!$H$29,IF(C11="Di",'meine Daten'!$H$30,IF(C11="Mi",'meine Daten'!$H$31,IF(C11="Do",'meine Daten'!$H$32,IF(C11="Fr",'meine Daten'!$H$33,IF(C11="Sa",'meine Daten'!$H$34,IF(C11="So",'meine Daten'!$H$35))))))))</f>
        <v>0.33333333333333331</v>
      </c>
      <c r="E11" s="106" t="str">
        <f t="shared" ref="E11:E40" si="0">IF(R11="Feiertag","F","")</f>
        <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f>IF(ISERROR(VLOOKUP(B11,Feiertage!$B$5:$B$21,1,FALSE)),WEEKDAY(B11,2),"Feiertag")</f>
        <v>2</v>
      </c>
      <c r="S11" s="141">
        <f>IF(G11="",0,(O11+P11-D11)*24)</f>
        <v>0</v>
      </c>
      <c r="T11" s="71"/>
      <c r="W11" s="232"/>
      <c r="X11" s="232"/>
      <c r="Y11" s="232"/>
      <c r="Z11" s="232"/>
    </row>
    <row r="12" spans="1:26">
      <c r="A12" s="22"/>
      <c r="B12" s="109">
        <f>B11+1</f>
        <v>43678</v>
      </c>
      <c r="C12" s="33" t="str">
        <f t="shared" ref="C12:C41" si="2">TEXT(B12,"TTT")</f>
        <v>Mi</v>
      </c>
      <c r="D12" s="14">
        <f>IF(OR(E12="F",F12="U",F12="AU"),'meine Daten'!$C$12,IF(C12="Mo",'meine Daten'!$H$29,IF(C12="Di",'meine Daten'!$H$30,IF(C12="Mi",'meine Daten'!$H$31,IF(C12="Do",'meine Daten'!$H$32,IF(C12="Fr",'meine Daten'!$H$33,IF(C12="Sa",'meine Daten'!$H$34,IF(C12="So",'meine Daten'!$H$35))))))))</f>
        <v>0.33333333333333331</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3</v>
      </c>
      <c r="S12" s="141">
        <f>S11+IF(F12="Z",-(#REF!*24),IF(G12="",0,(O12+P12-D12)*24))</f>
        <v>0</v>
      </c>
      <c r="T12" s="72"/>
      <c r="W12" s="232"/>
      <c r="X12" s="232"/>
      <c r="Y12" s="232"/>
      <c r="Z12" s="232"/>
    </row>
    <row r="13" spans="1:26">
      <c r="A13" s="22"/>
      <c r="B13" s="35">
        <f t="shared" ref="B13:B41" si="5">B12+1</f>
        <v>43679</v>
      </c>
      <c r="C13" s="33" t="str">
        <f t="shared" si="2"/>
        <v>Do</v>
      </c>
      <c r="D13" s="14">
        <f>IF(OR(E13="F",F13="U",F13="AU"),'meine Daten'!$C$12,IF(C13="Mo",'meine Daten'!$H$29,IF(C13="Di",'meine Daten'!$H$30,IF(C13="Mi",'meine Daten'!$H$31,IF(C13="Do",'meine Daten'!$H$32,IF(C13="Fr",'meine Daten'!$H$33,IF(C13="Sa",'meine Daten'!$H$34,IF(C13="So",'meine Daten'!$H$35))))))))</f>
        <v>0.33333333333333331</v>
      </c>
      <c r="E13" s="48" t="str">
        <f t="shared" si="0"/>
        <v/>
      </c>
      <c r="F13" s="12"/>
      <c r="G13" s="3"/>
      <c r="H13" s="4"/>
      <c r="I13" s="14">
        <f t="shared" ref="I13:I41" si="6">H13-G13</f>
        <v>0</v>
      </c>
      <c r="J13" s="3"/>
      <c r="K13" s="4"/>
      <c r="L13" s="3"/>
      <c r="M13" s="4"/>
      <c r="N13" s="14">
        <f t="shared" si="3"/>
        <v>0</v>
      </c>
      <c r="O13" s="16">
        <f t="shared" si="1"/>
        <v>0</v>
      </c>
      <c r="P13" s="45"/>
      <c r="Q13" s="110" t="str">
        <f t="shared" si="4"/>
        <v xml:space="preserve"> </v>
      </c>
      <c r="R13" s="140">
        <f>IF(ISERROR(VLOOKUP(B13,Feiertage!$B$5:$B$21,1,FALSE)),WEEKDAY(B13,2),"Feiertag")</f>
        <v>4</v>
      </c>
      <c r="S13" s="141">
        <f>S12+IF(F13="Z",-(#REF!*24),IF(G13="",0,(O13+P13-D13)*24))</f>
        <v>0</v>
      </c>
      <c r="T13" s="72"/>
    </row>
    <row r="14" spans="1:26">
      <c r="A14" s="22"/>
      <c r="B14" s="35">
        <f t="shared" si="5"/>
        <v>43680</v>
      </c>
      <c r="C14" s="33" t="str">
        <f t="shared" si="2"/>
        <v>Fr</v>
      </c>
      <c r="D14" s="14">
        <f>IF(OR(E14="F",F14="U",F14="AU"),'meine Daten'!$C$12,IF(C14="Mo",'meine Daten'!$H$29,IF(C14="Di",'meine Daten'!$H$30,IF(C14="Mi",'meine Daten'!$H$31,IF(C14="Do",'meine Daten'!$H$32,IF(C14="Fr",'meine Daten'!$H$33,IF(C14="Sa",'meine Daten'!$H$34,IF(C14="So",'meine Daten'!$H$35))))))))</f>
        <v>0.33333333333333331</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5</v>
      </c>
      <c r="S14" s="141">
        <f>S13+IF(F14="Z",-(#REF!*24),IF(G14="",0,(O14+P14-D14)*24))</f>
        <v>0</v>
      </c>
      <c r="T14" s="72"/>
    </row>
    <row r="15" spans="1:26">
      <c r="A15" s="22"/>
      <c r="B15" s="35">
        <f t="shared" si="5"/>
        <v>43681</v>
      </c>
      <c r="C15" s="33" t="str">
        <f t="shared" si="2"/>
        <v>Sa</v>
      </c>
      <c r="D15" s="14">
        <f>IF(OR(E15="F",F15="U",F15="AU"),'meine Daten'!$C$12,IF(C15="Mo",'meine Daten'!$H$29,IF(C15="Di",'meine Daten'!$H$30,IF(C15="Mi",'meine Daten'!$H$31,IF(C15="Do",'meine Daten'!$H$32,IF(C15="Fr",'meine Daten'!$H$33,IF(C15="Sa",'meine Daten'!$H$34,IF(C15="So",'meine Daten'!$H$35))))))))</f>
        <v>0</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6</v>
      </c>
      <c r="S15" s="141">
        <f>S14+IF(F15="Z",-(#REF!*24),IF(G15="",0,(O15+P15-D15)*24))</f>
        <v>0</v>
      </c>
      <c r="T15" s="72"/>
    </row>
    <row r="16" spans="1:26">
      <c r="A16" s="22"/>
      <c r="B16" s="35">
        <f t="shared" si="5"/>
        <v>43682</v>
      </c>
      <c r="C16" s="33" t="str">
        <f t="shared" si="2"/>
        <v>So</v>
      </c>
      <c r="D16" s="14">
        <f>IF(OR(E16="F",F16="U",F16="AU"),'meine Daten'!$C$12,IF(C16="Mo",'meine Daten'!$H$29,IF(C16="Di",'meine Daten'!$H$30,IF(C16="Mi",'meine Daten'!$H$31,IF(C16="Do",'meine Daten'!$H$32,IF(C16="Fr",'meine Daten'!$H$33,IF(C16="Sa",'meine Daten'!$H$34,IF(C16="So",'meine Daten'!$H$35))))))))</f>
        <v>0</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7</v>
      </c>
      <c r="S16" s="141">
        <f>S15+IF(F16="Z",-(#REF!*24),IF(G16="",0,(O16+P16-D16)*24))</f>
        <v>0</v>
      </c>
      <c r="T16" s="72"/>
    </row>
    <row r="17" spans="1:20">
      <c r="A17" s="22"/>
      <c r="B17" s="35">
        <f t="shared" si="5"/>
        <v>43683</v>
      </c>
      <c r="C17" s="33" t="str">
        <f t="shared" si="2"/>
        <v>Mo</v>
      </c>
      <c r="D17" s="14">
        <f>IF(OR(E17="F",F17="U",F17="AU"),'meine Daten'!$C$12,IF(C17="Mo",'meine Daten'!$H$29,IF(C17="Di",'meine Daten'!$H$30,IF(C17="Mi",'meine Daten'!$H$31,IF(C17="Do",'meine Daten'!$H$32,IF(C17="Fr",'meine Daten'!$H$33,IF(C17="Sa",'meine Daten'!$H$34,IF(C17="So",'meine Daten'!$H$35))))))))</f>
        <v>0.33333333333333331</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1</v>
      </c>
      <c r="S17" s="141">
        <f>S16+IF(F17="Z",-(#REF!*24),IF(G17="",0,(O17+P17-D17)*24))</f>
        <v>0</v>
      </c>
      <c r="T17" s="72"/>
    </row>
    <row r="18" spans="1:20">
      <c r="A18" s="22"/>
      <c r="B18" s="35">
        <f t="shared" si="5"/>
        <v>43684</v>
      </c>
      <c r="C18" s="33" t="str">
        <f t="shared" si="2"/>
        <v>Di</v>
      </c>
      <c r="D18" s="14">
        <f>IF(OR(E18="F",F18="U",F18="AU"),'meine Daten'!$C$12,IF(C18="Mo",'meine Daten'!$H$29,IF(C18="Di",'meine Daten'!$H$30,IF(C18="Mi",'meine Daten'!$H$31,IF(C18="Do",'meine Daten'!$H$32,IF(C18="Fr",'meine Daten'!$H$33,IF(C18="Sa",'meine Daten'!$H$34,IF(C18="So",'meine Daten'!$H$35))))))))</f>
        <v>0.33333333333333331</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2</v>
      </c>
      <c r="S18" s="141">
        <f>S17+IF(F18="Z",-(#REF!*24),IF(G18="",0,(O18+P18-D18)*24))</f>
        <v>0</v>
      </c>
      <c r="T18" s="72"/>
    </row>
    <row r="19" spans="1:20">
      <c r="A19" s="22"/>
      <c r="B19" s="35">
        <f t="shared" si="5"/>
        <v>43685</v>
      </c>
      <c r="C19" s="33" t="str">
        <f t="shared" si="2"/>
        <v>Mi</v>
      </c>
      <c r="D19" s="14">
        <f>IF(OR(E19="F",F19="U",F19="AU"),'meine Daten'!$C$12,IF(C19="Mo",'meine Daten'!$H$29,IF(C19="Di",'meine Daten'!$H$30,IF(C19="Mi",'meine Daten'!$H$31,IF(C19="Do",'meine Daten'!$H$32,IF(C19="Fr",'meine Daten'!$H$33,IF(C19="Sa",'meine Daten'!$H$34,IF(C19="So",'meine Daten'!$H$35))))))))</f>
        <v>0.33333333333333331</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3</v>
      </c>
      <c r="S19" s="141">
        <f>S18+IF(F19="Z",-(#REF!*24),IF(G19="",0,(O19+P19-D19)*24))</f>
        <v>0</v>
      </c>
      <c r="T19" s="72"/>
    </row>
    <row r="20" spans="1:20">
      <c r="A20" s="22"/>
      <c r="B20" s="35">
        <f t="shared" si="5"/>
        <v>43686</v>
      </c>
      <c r="C20" s="33" t="str">
        <f t="shared" si="2"/>
        <v>Do</v>
      </c>
      <c r="D20" s="14">
        <f>IF(OR(E20="F",F20="U",F20="AU"),'meine Daten'!$C$12,IF(C20="Mo",'meine Daten'!$H$29,IF(C20="Di",'meine Daten'!$H$30,IF(C20="Mi",'meine Daten'!$H$31,IF(C20="Do",'meine Daten'!$H$32,IF(C20="Fr",'meine Daten'!$H$33,IF(C20="Sa",'meine Daten'!$H$34,IF(C20="So",'meine Daten'!$H$35))))))))</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4</v>
      </c>
      <c r="S20" s="141">
        <f>S19+IF(F20="Z",-(#REF!*24),IF(G20="",0,(O20+P20-D20)*24))</f>
        <v>0</v>
      </c>
      <c r="T20" s="72"/>
    </row>
    <row r="21" spans="1:20">
      <c r="A21" s="22"/>
      <c r="B21" s="35">
        <f t="shared" si="5"/>
        <v>43687</v>
      </c>
      <c r="C21" s="33" t="str">
        <f t="shared" si="2"/>
        <v>Fr</v>
      </c>
      <c r="D21" s="14">
        <f>IF(OR(E21="F",F21="U",F21="AU"),'meine Daten'!$C$12,IF(C21="Mo",'meine Daten'!$H$29,IF(C21="Di",'meine Daten'!$H$30,IF(C21="Mi",'meine Daten'!$H$31,IF(C21="Do",'meine Daten'!$H$32,IF(C21="Fr",'meine Daten'!$H$33,IF(C21="Sa",'meine Daten'!$H$34,IF(C21="So",'meine Daten'!$H$35))))))))</f>
        <v>0.33333333333333331</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5</v>
      </c>
      <c r="S21" s="141">
        <f>S20+IF(F21="Z",-(#REF!*24),IF(G21="",0,(O21+P21-D21)*24))</f>
        <v>0</v>
      </c>
      <c r="T21" s="72"/>
    </row>
    <row r="22" spans="1:20">
      <c r="A22" s="22"/>
      <c r="B22" s="35">
        <f t="shared" si="5"/>
        <v>43688</v>
      </c>
      <c r="C22" s="33" t="str">
        <f t="shared" si="2"/>
        <v>Sa</v>
      </c>
      <c r="D22" s="14">
        <f>IF(OR(E22="F",F22="U",F22="AU"),'meine Daten'!$C$12,IF(C22="Mo",'meine Daten'!$H$29,IF(C22="Di",'meine Daten'!$H$30,IF(C22="Mi",'meine Daten'!$H$31,IF(C22="Do",'meine Daten'!$H$32,IF(C22="Fr",'meine Daten'!$H$33,IF(C22="Sa",'meine Daten'!$H$34,IF(C22="So",'meine Daten'!$H$35))))))))</f>
        <v>0</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6</v>
      </c>
      <c r="S22" s="141">
        <f>S21+IF(F22="Z",-(#REF!*24),IF(G22="",0,(O22+P22-D22)*24))</f>
        <v>0</v>
      </c>
      <c r="T22" s="72"/>
    </row>
    <row r="23" spans="1:20">
      <c r="A23" s="22"/>
      <c r="B23" s="35">
        <f t="shared" si="5"/>
        <v>43689</v>
      </c>
      <c r="C23" s="33" t="str">
        <f t="shared" si="2"/>
        <v>So</v>
      </c>
      <c r="D23" s="14">
        <f>IF(OR(E23="F",F23="U",F23="AU"),'meine Daten'!$C$12,IF(C23="Mo",'meine Daten'!$H$29,IF(C23="Di",'meine Daten'!$H$30,IF(C23="Mi",'meine Daten'!$H$31,IF(C23="Do",'meine Daten'!$H$32,IF(C23="Fr",'meine Daten'!$H$33,IF(C23="Sa",'meine Daten'!$H$34,IF(C23="So",'meine Daten'!$H$35))))))))</f>
        <v>0</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7</v>
      </c>
      <c r="S23" s="141">
        <f>S22+IF(F23="Z",-(#REF!*24),IF(G23="",0,(O23+P23-D23)*24))</f>
        <v>0</v>
      </c>
      <c r="T23" s="72"/>
    </row>
    <row r="24" spans="1:20">
      <c r="A24" s="22"/>
      <c r="B24" s="35">
        <f t="shared" si="5"/>
        <v>43690</v>
      </c>
      <c r="C24" s="33" t="str">
        <f t="shared" si="2"/>
        <v>Mo</v>
      </c>
      <c r="D24" s="14">
        <f>IF(OR(E24="F",F24="U",F24="AU"),'meine Daten'!$C$12,IF(C24="Mo",'meine Daten'!$H$29,IF(C24="Di",'meine Daten'!$H$30,IF(C24="Mi",'meine Daten'!$H$31,IF(C24="Do",'meine Daten'!$H$32,IF(C24="Fr",'meine Daten'!$H$33,IF(C24="Sa",'meine Daten'!$H$34,IF(C24="So",'meine Daten'!$H$35))))))))</f>
        <v>0.33333333333333331</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1</v>
      </c>
      <c r="S24" s="141">
        <f>S23+IF(F24="Z",-(#REF!*24),IF(G24="",0,(O24+P24-D24)*24))</f>
        <v>0</v>
      </c>
      <c r="T24" s="72"/>
    </row>
    <row r="25" spans="1:20">
      <c r="A25" s="22"/>
      <c r="B25" s="35">
        <f t="shared" si="5"/>
        <v>43691</v>
      </c>
      <c r="C25" s="33" t="str">
        <f t="shared" si="2"/>
        <v>Di</v>
      </c>
      <c r="D25" s="14">
        <f>IF(OR(E25="F",F25="U",F25="AU"),'meine Daten'!$C$12,IF(C25="Mo",'meine Daten'!$H$29,IF(C25="Di",'meine Daten'!$H$30,IF(C25="Mi",'meine Daten'!$H$31,IF(C25="Do",'meine Daten'!$H$32,IF(C25="Fr",'meine Daten'!$H$33,IF(C25="Sa",'meine Daten'!$H$34,IF(C25="So",'meine Daten'!$H$35))))))))</f>
        <v>0.33333333333333331</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2</v>
      </c>
      <c r="S25" s="141">
        <f>S24+IF(F25="Z",-(#REF!*24),IF(G25="",0,(O25+P25-D25)*24))</f>
        <v>0</v>
      </c>
      <c r="T25" s="72"/>
    </row>
    <row r="26" spans="1:20">
      <c r="A26" s="22"/>
      <c r="B26" s="35">
        <f t="shared" si="5"/>
        <v>43692</v>
      </c>
      <c r="C26" s="33" t="str">
        <f t="shared" si="2"/>
        <v>Mi</v>
      </c>
      <c r="D26" s="14">
        <f>IF(OR(E26="F",F26="U",F26="AU"),'meine Daten'!$C$12,IF(C26="Mo",'meine Daten'!$H$29,IF(C26="Di",'meine Daten'!$H$30,IF(C26="Mi",'meine Daten'!$H$31,IF(C26="Do",'meine Daten'!$H$32,IF(C26="Fr",'meine Daten'!$H$33,IF(C26="Sa",'meine Daten'!$H$34,IF(C26="So",'meine Daten'!$H$35))))))))</f>
        <v>0.33333333333333331</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3</v>
      </c>
      <c r="S26" s="141">
        <f>S25+IF(F26="Z",-(#REF!*24),IF(G26="",0,(O26+P26-D26)*24))</f>
        <v>0</v>
      </c>
      <c r="T26" s="72"/>
    </row>
    <row r="27" spans="1:20">
      <c r="A27" s="22"/>
      <c r="B27" s="35">
        <f t="shared" si="5"/>
        <v>43693</v>
      </c>
      <c r="C27" s="33" t="str">
        <f t="shared" si="2"/>
        <v>Do</v>
      </c>
      <c r="D27" s="14">
        <f>IF(OR(E27="F",F27="U",F27="AU"),'meine Daten'!$C$12,IF(C27="Mo",'meine Daten'!$H$29,IF(C27="Di",'meine Daten'!$H$30,IF(C27="Mi",'meine Daten'!$H$31,IF(C27="Do",'meine Daten'!$H$32,IF(C27="Fr",'meine Daten'!$H$33,IF(C27="Sa",'meine Daten'!$H$34,IF(C27="So",'meine Daten'!$H$35))))))))</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4</v>
      </c>
      <c r="S27" s="141">
        <f>S26+IF(F27="Z",-(#REF!*24),IF(G27="",0,(O27+P27-D27)*24))</f>
        <v>0</v>
      </c>
      <c r="T27" s="72"/>
    </row>
    <row r="28" spans="1:20">
      <c r="A28" s="22"/>
      <c r="B28" s="35">
        <f t="shared" si="5"/>
        <v>43694</v>
      </c>
      <c r="C28" s="33" t="str">
        <f t="shared" si="2"/>
        <v>Fr</v>
      </c>
      <c r="D28" s="14">
        <f>IF(OR(E28="F",F28="U",F28="AU"),'meine Daten'!$C$12,IF(C28="Mo",'meine Daten'!$H$29,IF(C28="Di",'meine Daten'!$H$30,IF(C28="Mi",'meine Daten'!$H$31,IF(C28="Do",'meine Daten'!$H$32,IF(C28="Fr",'meine Daten'!$H$33,IF(C28="Sa",'meine Daten'!$H$34,IF(C28="So",'meine Daten'!$H$35))))))))</f>
        <v>0.33333333333333331</v>
      </c>
      <c r="E28" s="48" t="str">
        <f t="shared" si="0"/>
        <v/>
      </c>
      <c r="F28" s="12"/>
      <c r="G28" s="3"/>
      <c r="H28" s="4"/>
      <c r="I28" s="14">
        <f t="shared" si="6"/>
        <v>0</v>
      </c>
      <c r="J28" s="3"/>
      <c r="K28" s="4"/>
      <c r="L28" s="3"/>
      <c r="M28" s="4"/>
      <c r="N28" s="14">
        <f t="shared" si="3"/>
        <v>0</v>
      </c>
      <c r="O28" s="16">
        <f t="shared" si="1"/>
        <v>0</v>
      </c>
      <c r="P28" s="45"/>
      <c r="Q28" s="110" t="str">
        <f t="shared" si="4"/>
        <v xml:space="preserve"> </v>
      </c>
      <c r="R28" s="140">
        <f>IF(ISERROR(VLOOKUP(B28,Feiertage!$B$5:$B$21,1,FALSE)),WEEKDAY(B28,2),"Feiertag")</f>
        <v>5</v>
      </c>
      <c r="S28" s="141">
        <f>S27+IF(F28="Z",-(#REF!*24),IF(G28="",0,(O28+P28-D28)*24))</f>
        <v>0</v>
      </c>
      <c r="T28" s="72"/>
    </row>
    <row r="29" spans="1:20">
      <c r="A29" s="22"/>
      <c r="B29" s="35">
        <f t="shared" si="5"/>
        <v>43695</v>
      </c>
      <c r="C29" s="33" t="str">
        <f t="shared" si="2"/>
        <v>Sa</v>
      </c>
      <c r="D29" s="14">
        <f>IF(OR(E29="F",F29="U",F29="AU"),'meine Daten'!$C$12,IF(C29="Mo",'meine Daten'!$H$29,IF(C29="Di",'meine Daten'!$H$30,IF(C29="Mi",'meine Daten'!$H$31,IF(C29="Do",'meine Daten'!$H$32,IF(C29="Fr",'meine Daten'!$H$33,IF(C29="Sa",'meine Daten'!$H$34,IF(C29="So",'meine Daten'!$H$35))))))))</f>
        <v>0</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6</v>
      </c>
      <c r="S29" s="141">
        <f>S28+IF(F29="Z",-(#REF!*24),IF(G29="",0,(O29+P29-D29)*24))</f>
        <v>0</v>
      </c>
      <c r="T29" s="72"/>
    </row>
    <row r="30" spans="1:20">
      <c r="A30" s="22"/>
      <c r="B30" s="35">
        <f t="shared" si="5"/>
        <v>43696</v>
      </c>
      <c r="C30" s="33" t="str">
        <f t="shared" si="2"/>
        <v>So</v>
      </c>
      <c r="D30" s="14">
        <f>IF(OR(E30="F",F30="U",F30="AU"),'meine Daten'!$C$12,IF(C30="Mo",'meine Daten'!$H$29,IF(C30="Di",'meine Daten'!$H$30,IF(C30="Mi",'meine Daten'!$H$31,IF(C30="Do",'meine Daten'!$H$32,IF(C30="Fr",'meine Daten'!$H$33,IF(C30="Sa",'meine Daten'!$H$34,IF(C30="So",'meine Daten'!$H$35))))))))</f>
        <v>0</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7</v>
      </c>
      <c r="S30" s="141">
        <f>S29+IF(F30="Z",-(#REF!*24),IF(G30="",0,(O30+P30-D30)*24))</f>
        <v>0</v>
      </c>
      <c r="T30" s="72"/>
    </row>
    <row r="31" spans="1:20">
      <c r="A31" s="22"/>
      <c r="B31" s="35">
        <f t="shared" si="5"/>
        <v>43697</v>
      </c>
      <c r="C31" s="33" t="str">
        <f t="shared" si="2"/>
        <v>Mo</v>
      </c>
      <c r="D31" s="14">
        <f>IF(OR(E31="F",F31="U",F31="AU"),'meine Daten'!$C$12,IF(C31="Mo",'meine Daten'!$H$29,IF(C31="Di",'meine Daten'!$H$30,IF(C31="Mi",'meine Daten'!$H$31,IF(C31="Do",'meine Daten'!$H$32,IF(C31="Fr",'meine Daten'!$H$33,IF(C31="Sa",'meine Daten'!$H$34,IF(C31="So",'meine Daten'!$H$35))))))))</f>
        <v>0.33333333333333331</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1</v>
      </c>
      <c r="S31" s="141">
        <f>S30+IF(F31="Z",-(#REF!*24),IF(G31="",0,(O31+P31-D31)*24))</f>
        <v>0</v>
      </c>
      <c r="T31" s="72"/>
    </row>
    <row r="32" spans="1:20">
      <c r="A32" s="22"/>
      <c r="B32" s="35">
        <f t="shared" si="5"/>
        <v>43698</v>
      </c>
      <c r="C32" s="33" t="str">
        <f t="shared" si="2"/>
        <v>Di</v>
      </c>
      <c r="D32" s="14">
        <f>IF(OR(E32="F",F32="U",F32="AU"),'meine Daten'!$C$12,IF(C32="Mo",'meine Daten'!$H$29,IF(C32="Di",'meine Daten'!$H$30,IF(C32="Mi",'meine Daten'!$H$31,IF(C32="Do",'meine Daten'!$H$32,IF(C32="Fr",'meine Daten'!$H$33,IF(C32="Sa",'meine Daten'!$H$34,IF(C32="So",'meine Daten'!$H$35))))))))</f>
        <v>0.33333333333333331</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2</v>
      </c>
      <c r="S32" s="141">
        <f>S31+IF(F32="Z",-(#REF!*24),IF(G32="",0,(O32+P32-D32)*24))</f>
        <v>0</v>
      </c>
      <c r="T32" s="72"/>
    </row>
    <row r="33" spans="1:26">
      <c r="A33" s="22"/>
      <c r="B33" s="35">
        <f t="shared" si="5"/>
        <v>43699</v>
      </c>
      <c r="C33" s="33" t="str">
        <f t="shared" si="2"/>
        <v>Mi</v>
      </c>
      <c r="D33" s="14">
        <f>IF(OR(E33="F",F33="U",F33="AU"),'meine Daten'!$C$12,IF(C33="Mo",'meine Daten'!$H$29,IF(C33="Di",'meine Daten'!$H$30,IF(C33="Mi",'meine Daten'!$H$31,IF(C33="Do",'meine Daten'!$H$32,IF(C33="Fr",'meine Daten'!$H$33,IF(C33="Sa",'meine Daten'!$H$34,IF(C33="So",'meine Daten'!$H$35))))))))</f>
        <v>0.33333333333333331</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3</v>
      </c>
      <c r="S33" s="141">
        <f>S32+IF(F33="Z",-(#REF!*24),IF(G33="",0,(O33+P33-D33)*24))</f>
        <v>0</v>
      </c>
      <c r="T33" s="72"/>
      <c r="V33" s="168"/>
    </row>
    <row r="34" spans="1:26">
      <c r="A34" s="22"/>
      <c r="B34" s="35">
        <f t="shared" si="5"/>
        <v>43700</v>
      </c>
      <c r="C34" s="33" t="str">
        <f t="shared" si="2"/>
        <v>Do</v>
      </c>
      <c r="D34" s="14">
        <f>IF(OR(E34="F",F34="U",F34="AU"),'meine Daten'!$C$12,IF(C34="Mo",'meine Daten'!$H$29,IF(C34="Di",'meine Daten'!$H$30,IF(C34="Mi",'meine Daten'!$H$31,IF(C34="Do",'meine Daten'!$H$32,IF(C34="Fr",'meine Daten'!$H$33,IF(C34="Sa",'meine Daten'!$H$34,IF(C34="So",'meine Daten'!$H$35))))))))</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0">
        <f>IF(ISERROR(VLOOKUP(B34,Feiertage!$B$5:$B$21,1,FALSE)),WEEKDAY(B34,2),"Feiertag")</f>
        <v>4</v>
      </c>
      <c r="S34" s="141">
        <f>S33+IF(F34="Z",-(#REF!*24),IF(G34="",0,(O34+P34-D34)*24))</f>
        <v>0</v>
      </c>
      <c r="T34" s="72"/>
      <c r="V34" s="169"/>
    </row>
    <row r="35" spans="1:26">
      <c r="A35" s="22"/>
      <c r="B35" s="35">
        <f t="shared" si="5"/>
        <v>43701</v>
      </c>
      <c r="C35" s="33" t="str">
        <f t="shared" si="2"/>
        <v>Fr</v>
      </c>
      <c r="D35" s="14">
        <f>IF(OR(E35="F",F35="U",F35="AU"),'meine Daten'!$C$12,IF(C35="Mo",'meine Daten'!$H$29,IF(C35="Di",'meine Daten'!$H$30,IF(C35="Mi",'meine Daten'!$H$31,IF(C35="Do",'meine Daten'!$H$32,IF(C35="Fr",'meine Daten'!$H$33,IF(C35="Sa",'meine Daten'!$H$34,IF(C35="So",'meine Daten'!$H$35))))))))</f>
        <v>0.33333333333333331</v>
      </c>
      <c r="E35" s="48" t="str">
        <f t="shared" si="0"/>
        <v/>
      </c>
      <c r="F35" s="12"/>
      <c r="G35" s="11"/>
      <c r="H35" s="4"/>
      <c r="I35" s="14">
        <f t="shared" si="6"/>
        <v>0</v>
      </c>
      <c r="J35" s="11"/>
      <c r="K35" s="4"/>
      <c r="L35" s="3"/>
      <c r="M35" s="4"/>
      <c r="N35" s="14">
        <f t="shared" si="3"/>
        <v>0</v>
      </c>
      <c r="O35" s="16">
        <f t="shared" si="1"/>
        <v>0</v>
      </c>
      <c r="P35" s="45"/>
      <c r="Q35" s="110" t="str">
        <f t="shared" si="4"/>
        <v xml:space="preserve"> </v>
      </c>
      <c r="R35" s="140">
        <f>IF(ISERROR(VLOOKUP(B35,Feiertage!$B$5:$B$21,1,FALSE)),WEEKDAY(B35,2),"Feiertag")</f>
        <v>5</v>
      </c>
      <c r="S35" s="141">
        <f>S34+IF(F35="Z",-(#REF!*24),IF(G35="",0,(O35+P35-D35)*24))</f>
        <v>0</v>
      </c>
      <c r="T35" s="72"/>
    </row>
    <row r="36" spans="1:26">
      <c r="A36" s="22"/>
      <c r="B36" s="35">
        <f t="shared" si="5"/>
        <v>43702</v>
      </c>
      <c r="C36" s="33" t="str">
        <f t="shared" si="2"/>
        <v>Sa</v>
      </c>
      <c r="D36" s="14">
        <f>IF(OR(E36="F",F36="U",F36="AU"),'meine Daten'!$C$12,IF(C36="Mo",'meine Daten'!$H$29,IF(C36="Di",'meine Daten'!$H$30,IF(C36="Mi",'meine Daten'!$H$31,IF(C36="Do",'meine Daten'!$H$32,IF(C36="Fr",'meine Daten'!$H$33,IF(C36="Sa",'meine Daten'!$H$34,IF(C36="So",'meine Daten'!$H$35))))))))</f>
        <v>0</v>
      </c>
      <c r="E36" s="48" t="str">
        <f t="shared" si="0"/>
        <v/>
      </c>
      <c r="F36" s="12"/>
      <c r="G36" s="11"/>
      <c r="H36" s="4"/>
      <c r="I36" s="14">
        <f t="shared" si="6"/>
        <v>0</v>
      </c>
      <c r="J36" s="11"/>
      <c r="K36" s="4"/>
      <c r="L36" s="3"/>
      <c r="M36" s="4"/>
      <c r="N36" s="14">
        <f t="shared" si="3"/>
        <v>0</v>
      </c>
      <c r="O36" s="16">
        <f t="shared" si="1"/>
        <v>0</v>
      </c>
      <c r="P36" s="45"/>
      <c r="Q36" s="110" t="str">
        <f t="shared" si="4"/>
        <v xml:space="preserve"> </v>
      </c>
      <c r="R36" s="140">
        <f>IF(ISERROR(VLOOKUP(B36,Feiertage!$B$5:$B$21,1,FALSE)),WEEKDAY(B36,2),"Feiertag")</f>
        <v>6</v>
      </c>
      <c r="S36" s="141">
        <f>S35+IF(F36="Z",-(#REF!*24),IF(G36="",0,(O36+P36-D36)*24))</f>
        <v>0</v>
      </c>
      <c r="T36" s="72"/>
    </row>
    <row r="37" spans="1:26">
      <c r="A37" s="22"/>
      <c r="B37" s="35">
        <f t="shared" si="5"/>
        <v>43703</v>
      </c>
      <c r="C37" s="33" t="str">
        <f t="shared" si="2"/>
        <v>So</v>
      </c>
      <c r="D37" s="14">
        <f>IF(OR(E37="F",F37="U",F37="AU"),'meine Daten'!$C$12,IF(C37="Mo",'meine Daten'!$H$29,IF(C37="Di",'meine Daten'!$H$30,IF(C37="Mi",'meine Daten'!$H$31,IF(C37="Do",'meine Daten'!$H$32,IF(C37="Fr",'meine Daten'!$H$33,IF(C37="Sa",'meine Daten'!$H$34,IF(C37="So",'meine Daten'!$H$35))))))))</f>
        <v>0</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7</v>
      </c>
      <c r="S37" s="141">
        <f>S36+IF(F37="Z",-(#REF!*24),IF(G37="",0,(O37+P37-D37)*24))</f>
        <v>0</v>
      </c>
      <c r="T37" s="72"/>
    </row>
    <row r="38" spans="1:26">
      <c r="A38" s="22"/>
      <c r="B38" s="35">
        <f t="shared" si="5"/>
        <v>43704</v>
      </c>
      <c r="C38" s="33" t="str">
        <f t="shared" si="2"/>
        <v>Mo</v>
      </c>
      <c r="D38" s="14">
        <f>IF(OR(E38="F",F38="U",F38="AU"),'meine Daten'!$C$12,IF(C38="Mo",'meine Daten'!$H$29,IF(C38="Di",'meine Daten'!$H$30,IF(C38="Mi",'meine Daten'!$H$31,IF(C38="Do",'meine Daten'!$H$32,IF(C38="Fr",'meine Daten'!$H$33,IF(C38="Sa",'meine Daten'!$H$34,IF(C38="So",'meine Daten'!$H$35))))))))</f>
        <v>0.33333333333333331</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1</v>
      </c>
      <c r="S38" s="141">
        <f>S37+IF(F38="Z",-(#REF!*24),IF(G38="",0,(O38+P38-D38)*24))</f>
        <v>0</v>
      </c>
      <c r="T38" s="72"/>
      <c r="V38" s="64" t="s">
        <v>25</v>
      </c>
    </row>
    <row r="39" spans="1:26">
      <c r="A39" s="22"/>
      <c r="B39" s="35">
        <f t="shared" si="5"/>
        <v>43705</v>
      </c>
      <c r="C39" s="33" t="str">
        <f t="shared" si="2"/>
        <v>Di</v>
      </c>
      <c r="D39" s="14">
        <f>IF(OR(E39="F",F39="U",F39="AU"),'meine Daten'!$C$12,IF(C39="Mo",'meine Daten'!$H$29,IF(C39="Di",'meine Daten'!$H$30,IF(C39="Mi",'meine Daten'!$H$31,IF(C39="Do",'meine Daten'!$H$32,IF(C39="Fr",'meine Daten'!$H$33,IF(C39="Sa",'meine Daten'!$H$34,IF(C39="So",'meine Daten'!$H$35))))))))</f>
        <v>0.33333333333333331</v>
      </c>
      <c r="E39" s="48" t="str">
        <f t="shared" si="0"/>
        <v/>
      </c>
      <c r="F39" s="12"/>
      <c r="G39" s="11"/>
      <c r="H39" s="4"/>
      <c r="I39" s="14">
        <f t="shared" si="6"/>
        <v>0</v>
      </c>
      <c r="J39" s="11"/>
      <c r="K39" s="4"/>
      <c r="L39" s="3"/>
      <c r="M39" s="4"/>
      <c r="N39" s="14">
        <f t="shared" si="3"/>
        <v>0</v>
      </c>
      <c r="O39" s="16">
        <f t="shared" si="1"/>
        <v>0</v>
      </c>
      <c r="P39" s="45"/>
      <c r="Q39" s="110" t="str">
        <f t="shared" si="4"/>
        <v xml:space="preserve"> </v>
      </c>
      <c r="R39" s="140">
        <f>IF(ISERROR(VLOOKUP(B39,Feiertage!$B$5:$B$21,1,FALSE)),WEEKDAY(B39,2),"Feiertag")</f>
        <v>2</v>
      </c>
      <c r="S39" s="141">
        <f>S38+IF(F39="Z",-(#REF!*24),IF(G39="",0,(O39+P39-D39)*24))</f>
        <v>0</v>
      </c>
      <c r="T39" s="72"/>
      <c r="V39" s="64" t="s">
        <v>26</v>
      </c>
      <c r="W39" s="65"/>
      <c r="X39" s="24"/>
      <c r="Y39" s="24"/>
    </row>
    <row r="40" spans="1:26">
      <c r="A40" s="22"/>
      <c r="B40" s="35">
        <f t="shared" si="5"/>
        <v>43706</v>
      </c>
      <c r="C40" s="33" t="str">
        <f t="shared" si="2"/>
        <v>Mi</v>
      </c>
      <c r="D40" s="14">
        <f>IF(OR(E40="F",F40="U",F40="AU"),'meine Daten'!$C$12,IF(C40="Mo",'meine Daten'!$H$29,IF(C40="Di",'meine Daten'!$H$30,IF(C40="Mi",'meine Daten'!$H$31,IF(C40="Do",'meine Daten'!$H$32,IF(C40="Fr",'meine Daten'!$H$33,IF(C40="Sa",'meine Daten'!$H$34,IF(C40="So",'meine Daten'!$H$35))))))))</f>
        <v>0.33333333333333331</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3</v>
      </c>
      <c r="S40" s="141">
        <f>S39+IF(F40="Z",-(#REF!*24),IF(G40="",0,(O40+P40-D40)*24))</f>
        <v>0</v>
      </c>
      <c r="T40" s="73"/>
      <c r="V40" s="65"/>
      <c r="W40" s="65"/>
      <c r="X40" s="65"/>
      <c r="Y40" s="22"/>
    </row>
    <row r="41" spans="1:26" ht="15.75" thickBot="1">
      <c r="A41" s="22"/>
      <c r="B41" s="36">
        <f t="shared" si="5"/>
        <v>43707</v>
      </c>
      <c r="C41" s="34" t="str">
        <f t="shared" si="2"/>
        <v>Do</v>
      </c>
      <c r="D41" s="15">
        <f>IF(OR(E41="F",F41="U",F41="AU"),'meine Daten'!$C$12,IF(C41="Mo",'meine Daten'!$H$29,IF(C41="Di",'meine Daten'!$H$30,IF(C41="Mi",'meine Daten'!$H$31,IF(C41="Do",'meine Daten'!$H$32,IF(C41="Fr",'meine Daten'!$H$33,IF(C41="Sa",'meine Daten'!$H$34,IF(C41="So",'meine Daten'!$H$35))))))))</f>
        <v>0.33333333333333331</v>
      </c>
      <c r="E41" s="49"/>
      <c r="F41" s="13"/>
      <c r="G41" s="5"/>
      <c r="H41" s="6"/>
      <c r="I41" s="15">
        <f t="shared" si="6"/>
        <v>0</v>
      </c>
      <c r="J41" s="5"/>
      <c r="K41" s="6"/>
      <c r="L41" s="10"/>
      <c r="M41" s="6"/>
      <c r="N41" s="100">
        <f t="shared" si="3"/>
        <v>0</v>
      </c>
      <c r="O41" s="75">
        <f t="shared" si="1"/>
        <v>0</v>
      </c>
      <c r="P41" s="46"/>
      <c r="Q41" s="110" t="str">
        <f t="shared" si="4"/>
        <v xml:space="preserve"> </v>
      </c>
      <c r="R41" s="140">
        <f>IF(ISERROR(VLOOKUP(B41,Feiertage!$B$5:$B$21,1,FALSE)),WEEKDAY(B41,2),"Feiertag")</f>
        <v>4</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5"/>
      <c r="V46" s="235"/>
      <c r="W46" s="290" t="s">
        <v>110</v>
      </c>
      <c r="X46" s="290"/>
      <c r="Y46" s="290"/>
      <c r="Z46" s="290"/>
    </row>
    <row r="47" spans="1:26" ht="15.75" thickBot="1">
      <c r="A47" s="22"/>
      <c r="N47" s="171" t="s">
        <v>78</v>
      </c>
      <c r="O47" s="24"/>
      <c r="P47" s="29"/>
      <c r="Q47" s="135">
        <f>COUNTIF(F11:F41,"U")</f>
        <v>0</v>
      </c>
      <c r="R47" s="38"/>
      <c r="S47"/>
      <c r="T47" s="29"/>
      <c r="U47" s="235"/>
      <c r="V47" s="235"/>
      <c r="W47" s="290"/>
      <c r="X47" s="290"/>
      <c r="Y47" s="290"/>
      <c r="Z47" s="290"/>
    </row>
    <row r="48" spans="1:26" ht="21.6" customHeight="1">
      <c r="A48" s="25"/>
      <c r="B48" s="291"/>
      <c r="C48" s="291"/>
      <c r="E48" s="24"/>
      <c r="F48" s="24"/>
      <c r="G48" s="24"/>
      <c r="H48" s="24"/>
      <c r="I48" s="24"/>
      <c r="J48" s="24"/>
      <c r="K48" s="24"/>
      <c r="L48" s="25"/>
      <c r="M48" s="25"/>
      <c r="N48" s="24"/>
      <c r="O48" s="24"/>
      <c r="P48" s="29"/>
      <c r="Q48" s="24"/>
      <c r="R48" s="38"/>
      <c r="S48"/>
      <c r="T48" s="76"/>
      <c r="U48" s="235"/>
      <c r="V48" s="235"/>
      <c r="W48" s="290" t="s">
        <v>102</v>
      </c>
      <c r="X48" s="290"/>
      <c r="Y48" s="290"/>
      <c r="Z48" s="290"/>
    </row>
    <row r="49" spans="1:26" ht="25.15" customHeight="1">
      <c r="A49" s="25"/>
      <c r="B49" s="24"/>
      <c r="C49" s="24"/>
      <c r="E49" s="24"/>
      <c r="F49" s="24"/>
      <c r="G49" s="24"/>
      <c r="H49" s="24"/>
      <c r="I49" s="24"/>
      <c r="J49" s="24"/>
      <c r="K49" s="24"/>
      <c r="L49" s="25"/>
      <c r="M49" s="25"/>
      <c r="P49"/>
      <c r="R49" s="172"/>
      <c r="S49"/>
      <c r="T49" s="77"/>
      <c r="U49" s="235"/>
      <c r="V49" s="298" t="s">
        <v>120</v>
      </c>
      <c r="W49" s="298"/>
      <c r="X49" s="298"/>
      <c r="Y49" s="298"/>
      <c r="Z49" s="298"/>
    </row>
    <row r="50" spans="1:26" ht="9" customHeight="1">
      <c r="A50" s="25"/>
      <c r="B50" s="25"/>
      <c r="C50" s="25"/>
      <c r="D50" s="25"/>
      <c r="E50" s="25"/>
      <c r="F50" s="25"/>
      <c r="G50" s="25"/>
      <c r="H50" s="25"/>
      <c r="I50" s="25"/>
      <c r="J50" s="25"/>
      <c r="K50" s="25"/>
      <c r="L50" s="25"/>
      <c r="M50" s="25"/>
      <c r="P50"/>
      <c r="R50" s="180"/>
      <c r="S50" s="180"/>
      <c r="T50" s="180"/>
      <c r="W50" s="224"/>
      <c r="X50" s="224"/>
      <c r="Y50" s="224"/>
      <c r="Z50" s="224"/>
    </row>
    <row r="51" spans="1:26" s="40" customFormat="1">
      <c r="A51" s="39"/>
      <c r="B51" s="39"/>
      <c r="C51" s="39"/>
      <c r="D51" s="39"/>
      <c r="E51" s="39"/>
      <c r="F51" s="39"/>
      <c r="G51" s="39"/>
      <c r="H51" s="39"/>
      <c r="I51" s="39"/>
      <c r="J51" s="39"/>
      <c r="K51" s="39"/>
      <c r="L51" s="39"/>
      <c r="M51" s="39"/>
      <c r="R51" s="172"/>
      <c r="S51"/>
      <c r="U51"/>
      <c r="V51"/>
      <c r="W51"/>
      <c r="X51"/>
      <c r="Y51"/>
      <c r="Z51"/>
    </row>
    <row r="52" spans="1:26" s="40" customFormat="1">
      <c r="B52" s="42"/>
      <c r="C52" s="43"/>
      <c r="D52" s="43"/>
      <c r="J52" s="174"/>
      <c r="K52" s="174"/>
      <c r="L52" s="174"/>
      <c r="M52" s="174"/>
      <c r="N52" s="174"/>
      <c r="O52" s="174"/>
      <c r="P52" s="44"/>
      <c r="R52" s="56"/>
      <c r="S52" s="57"/>
      <c r="U52"/>
      <c r="V52"/>
      <c r="W52"/>
      <c r="X52"/>
      <c r="Y52"/>
      <c r="Z52"/>
    </row>
    <row r="53" spans="1:26" s="40" customFormat="1">
      <c r="B53" s="42"/>
      <c r="C53" s="43"/>
      <c r="D53" s="43"/>
      <c r="P53" s="44"/>
      <c r="R53" s="56"/>
      <c r="S53" s="57"/>
    </row>
    <row r="54" spans="1:26" s="40" customFormat="1">
      <c r="B54" s="42"/>
      <c r="C54" s="43"/>
      <c r="D54" s="43"/>
      <c r="K54" s="42"/>
      <c r="P54" s="44"/>
      <c r="R54" s="56"/>
      <c r="S54" s="57"/>
    </row>
    <row r="55" spans="1:26" s="40" customFormat="1">
      <c r="B55" s="42"/>
      <c r="C55" s="43"/>
      <c r="D55" s="43"/>
      <c r="P55" s="44"/>
      <c r="R55" s="56"/>
      <c r="S55" s="57"/>
    </row>
    <row r="56" spans="1:26" s="40" customFormat="1">
      <c r="B56" s="42"/>
      <c r="C56" s="43"/>
      <c r="D56" s="43"/>
      <c r="P56" s="44"/>
      <c r="R56" s="56"/>
      <c r="S56" s="57"/>
    </row>
    <row r="57" spans="1:26" s="40" customFormat="1">
      <c r="B57" s="42"/>
      <c r="C57" s="43"/>
      <c r="D57" s="43"/>
      <c r="P57" s="44"/>
      <c r="R57" s="56"/>
      <c r="S57" s="57"/>
    </row>
    <row r="58" spans="1:26" s="40" customFormat="1">
      <c r="B58" s="42"/>
      <c r="C58" s="43"/>
      <c r="D58" s="43"/>
      <c r="P58" s="44"/>
      <c r="R58" s="56"/>
      <c r="S58" s="57"/>
    </row>
    <row r="59" spans="1:26" s="40" customFormat="1">
      <c r="B59" s="42"/>
      <c r="C59" s="43"/>
      <c r="D59" s="43"/>
      <c r="P59" s="44"/>
      <c r="R59" s="56"/>
      <c r="S59" s="57"/>
    </row>
    <row r="60" spans="1:26" s="40" customFormat="1">
      <c r="B60" s="42"/>
      <c r="C60" s="43"/>
      <c r="D60" s="43"/>
      <c r="P60" s="44"/>
      <c r="R60" s="56"/>
      <c r="S60" s="57"/>
    </row>
    <row r="61" spans="1:26" s="40" customFormat="1">
      <c r="B61" s="175"/>
      <c r="P61" s="44"/>
      <c r="R61" s="56"/>
      <c r="S61" s="57"/>
    </row>
    <row r="62" spans="1:26" s="40" customFormat="1">
      <c r="P62" s="44"/>
      <c r="R62" s="56"/>
      <c r="S62" s="57"/>
      <c r="T62"/>
    </row>
    <row r="63" spans="1:26">
      <c r="U63" s="40"/>
      <c r="V63" s="40"/>
      <c r="W63" s="40"/>
      <c r="X63" s="40"/>
      <c r="Y63" s="40"/>
      <c r="Z63" s="40"/>
    </row>
    <row r="64" spans="1:26">
      <c r="U64" s="40"/>
      <c r="V64" s="40"/>
      <c r="W64" s="40"/>
      <c r="X64" s="40"/>
      <c r="Y64" s="40"/>
      <c r="Z64" s="40"/>
    </row>
    <row r="65" spans="20:26">
      <c r="U65" s="40"/>
      <c r="V65" s="40"/>
      <c r="W65" s="40"/>
      <c r="X65" s="40"/>
      <c r="Y65" s="40"/>
      <c r="Z65" s="40"/>
    </row>
    <row r="66" spans="20:26">
      <c r="U66" s="40"/>
      <c r="V66" s="40"/>
      <c r="W66" s="40"/>
      <c r="X66" s="40"/>
      <c r="Y66" s="40"/>
      <c r="Z66" s="40"/>
    </row>
    <row r="67" spans="20:26">
      <c r="U67" s="40"/>
      <c r="V67" s="40"/>
      <c r="W67" s="40"/>
      <c r="X67" s="40"/>
      <c r="Y67" s="40"/>
      <c r="Z67" s="40"/>
    </row>
    <row r="72" spans="20:26">
      <c r="T72" s="40"/>
    </row>
  </sheetData>
  <sheetProtection password="CA4D" sheet="1" objects="1" scenarios="1" selectLockedCells="1"/>
  <mergeCells count="14">
    <mergeCell ref="V49:Z49"/>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112" priority="21" operator="equal">
      <formula>"SO"</formula>
    </cfRule>
    <cfRule type="cellIs" dxfId="111" priority="22" operator="equal">
      <formula>"SA"</formula>
    </cfRule>
  </conditionalFormatting>
  <conditionalFormatting sqref="I11:P11">
    <cfRule type="cellIs" dxfId="110" priority="20" operator="equal">
      <formula>"F"</formula>
    </cfRule>
  </conditionalFormatting>
  <conditionalFormatting sqref="F11:F41">
    <cfRule type="cellIs" dxfId="109" priority="18" operator="equal">
      <formula>"SO"</formula>
    </cfRule>
    <cfRule type="cellIs" dxfId="108" priority="19" operator="equal">
      <formula>"SA"</formula>
    </cfRule>
  </conditionalFormatting>
  <conditionalFormatting sqref="D11:D41">
    <cfRule type="cellIs" dxfId="107" priority="17" operator="equal">
      <formula>"F"</formula>
    </cfRule>
  </conditionalFormatting>
  <conditionalFormatting sqref="O11:O41">
    <cfRule type="cellIs" dxfId="106" priority="16" operator="greaterThan">
      <formula>0.416666666666667</formula>
    </cfRule>
  </conditionalFormatting>
  <conditionalFormatting sqref="O41">
    <cfRule type="expression" dxfId="105" priority="15">
      <formula>AND($D41&lt;&gt;0,AND($F41="",$E41="",$G41=""))</formula>
    </cfRule>
  </conditionalFormatting>
  <conditionalFormatting sqref="O11:O40">
    <cfRule type="expression" dxfId="104" priority="14">
      <formula>AND($D11&lt;&gt;0,AND($F11="",$E11="",$G11=""))</formula>
    </cfRule>
  </conditionalFormatting>
  <conditionalFormatting sqref="T11">
    <cfRule type="cellIs" dxfId="103" priority="13" operator="equal">
      <formula>"F"</formula>
    </cfRule>
  </conditionalFormatting>
  <conditionalFormatting sqref="Q11:Q41">
    <cfRule type="cellIs" dxfId="102" priority="12" operator="equal">
      <formula>"F"</formula>
    </cfRule>
  </conditionalFormatting>
  <conditionalFormatting sqref="G11:H11">
    <cfRule type="cellIs" dxfId="101" priority="11" operator="equal">
      <formula>"F"</formula>
    </cfRule>
  </conditionalFormatting>
  <conditionalFormatting sqref="N12:N40">
    <cfRule type="cellIs" dxfId="100" priority="10" operator="equal">
      <formula>"F"</formula>
    </cfRule>
  </conditionalFormatting>
  <conditionalFormatting sqref="O5">
    <cfRule type="containsText" dxfId="99" priority="5" operator="containsText" text="bedeutet:">
      <formula>NOT(ISERROR(SEARCH("bedeutet:",O5)))</formula>
    </cfRule>
    <cfRule type="containsText" dxfId="98" priority="6" operator="containsText" text="bedeutet:">
      <formula>NOT(ISERROR(SEARCH("bedeutet:",O5)))</formula>
    </cfRule>
    <cfRule type="containsText" dxfId="97" priority="7" operator="containsText" text="bedeutet:">
      <formula>NOT(ISERROR(SEARCH("bedeutet:",O5)))</formula>
    </cfRule>
    <cfRule type="cellIs" dxfId="96" priority="8" operator="equal">
      <formula>"bedeutet:"</formula>
    </cfRule>
    <cfRule type="cellIs" dxfId="95" priority="9" operator="equal">
      <formula>"bedeutet:"</formula>
    </cfRule>
  </conditionalFormatting>
  <conditionalFormatting sqref="O41">
    <cfRule type="expression" dxfId="94" priority="4">
      <formula>AND($D41&lt;&gt;0,AND($F41="",$E41="",$G41=""))</formula>
    </cfRule>
  </conditionalFormatting>
  <conditionalFormatting sqref="Q10:Q42">
    <cfRule type="cellIs" dxfId="93" priority="3" operator="lessThan">
      <formula>0</formula>
    </cfRule>
  </conditionalFormatting>
  <conditionalFormatting sqref="Q43:Q47">
    <cfRule type="cellIs" dxfId="92" priority="2" operator="equal">
      <formula>0</formula>
    </cfRule>
  </conditionalFormatting>
  <conditionalFormatting sqref="B11:B41">
    <cfRule type="timePeriod" dxfId="91" priority="1" timePeriod="today">
      <formula>FLOOR(B11,1)=TODAY()</formula>
    </cfRule>
  </conditionalFormatting>
  <hyperlinks>
    <hyperlink ref="W46:Z47" r:id="rId1" display="„Der Arbeitszeit-Checker“ von Simone Back für www.arbeitszeit-klug-gestalten.de " xr:uid="{00000000-0004-0000-0900-000000000000}"/>
    <hyperlink ref="W48:Z48" r:id="rId2" display="https://creativecommons.org/licenses/by-sa/4.0/deed.de" xr:uid="{00000000-0004-0000-09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2">
    <pageSetUpPr fitToPage="1"/>
  </sheetPr>
  <dimension ref="A1:Z74"/>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43708</v>
      </c>
      <c r="T1" s="154">
        <f>B11</f>
        <v>43708</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Aug!Q44</f>
        <v/>
      </c>
      <c r="R10" s="138"/>
      <c r="S10" s="139"/>
      <c r="T10" s="103"/>
      <c r="W10" s="232"/>
      <c r="X10" s="232"/>
      <c r="Y10" s="232"/>
      <c r="Z10" s="232"/>
    </row>
    <row r="11" spans="1:26">
      <c r="A11" s="22"/>
      <c r="B11" s="109">
        <f>Aug!B41+1</f>
        <v>43708</v>
      </c>
      <c r="C11" s="104" t="str">
        <f>TEXT(B11,"TTT")</f>
        <v>Fr</v>
      </c>
      <c r="D11" s="105">
        <f>IF(OR(E11="F",F11="U",F11="AU"),'meine Daten'!$C$12,IF(C11="Mo",'meine Daten'!$M$5,IF(C11="Di",'meine Daten'!$M$6,IF(C11="Mi",'meine Daten'!$M$7,IF(C11="Do",'meine Daten'!$M$8,IF(C11="Fr",'meine Daten'!$M$9,IF(C11="Sa",'meine Daten'!$M$10,IF(C11="So",'meine Daten'!$M$11))))))))</f>
        <v>0.33333333333333331</v>
      </c>
      <c r="E11" s="106" t="str">
        <f t="shared" ref="E11:E39" si="0">IF(R11="Feiertag","F","")</f>
        <v/>
      </c>
      <c r="F11" s="107"/>
      <c r="G11" s="1"/>
      <c r="H11" s="2"/>
      <c r="I11" s="105">
        <f>H11-G11</f>
        <v>0</v>
      </c>
      <c r="J11" s="108"/>
      <c r="K11" s="9"/>
      <c r="L11" s="108"/>
      <c r="M11" s="7"/>
      <c r="N11" s="105">
        <f>K11-J11+L11+M11</f>
        <v>0</v>
      </c>
      <c r="O11" s="78">
        <f t="shared" ref="O11:O40" si="1">I11-N11</f>
        <v>0</v>
      </c>
      <c r="P11" s="79"/>
      <c r="Q11" s="110" t="str">
        <f>IF(F11="Z",-(D11),IF(G11=""," ",IF(O11+P11&gt;D11,O11+P11-D11,IF(O11+P11&lt;D11,-(D11-O11-P11)," "))))</f>
        <v xml:space="preserve"> </v>
      </c>
      <c r="R11" s="140">
        <f>IF(ISERROR(VLOOKUP(B11,Feiertage!$B$5:$B$21,1,FALSE)),WEEKDAY(B11,2),"Feiertag")</f>
        <v>5</v>
      </c>
      <c r="S11" s="141">
        <f>IF(G11="",0,(O11+P11-D11)*24)</f>
        <v>0</v>
      </c>
      <c r="T11" s="71"/>
      <c r="W11" s="232"/>
      <c r="X11" s="232"/>
      <c r="Y11" s="232"/>
      <c r="Z11" s="232"/>
    </row>
    <row r="12" spans="1:26">
      <c r="A12" s="22"/>
      <c r="B12" s="109">
        <f>B11+1</f>
        <v>43709</v>
      </c>
      <c r="C12" s="33" t="str">
        <f t="shared" ref="C12:C40" si="2">TEXT(B12,"TTT")</f>
        <v>Sa</v>
      </c>
      <c r="D12" s="14">
        <f>IF(OR(E12="F",F12="U",F12="AU"),'meine Daten'!$C$12,IF(C12="Mo",'meine Daten'!$M$5,IF(C12="Di",'meine Daten'!$M$6,IF(C12="Mi",'meine Daten'!$M$7,IF(C12="Do",'meine Daten'!$M$8,IF(C12="Fr",'meine Daten'!$M$9,IF(C12="Sa",'meine Daten'!$M$10,IF(C12="So",'meine Daten'!$M$11))))))))</f>
        <v>0</v>
      </c>
      <c r="E12" s="48" t="str">
        <f t="shared" si="0"/>
        <v/>
      </c>
      <c r="F12" s="12"/>
      <c r="G12" s="3"/>
      <c r="H12" s="4"/>
      <c r="I12" s="14">
        <f>H12-G12</f>
        <v>0</v>
      </c>
      <c r="J12" s="3"/>
      <c r="K12" s="4"/>
      <c r="L12" s="3"/>
      <c r="M12" s="4"/>
      <c r="N12" s="14">
        <f t="shared" ref="N12:N40" si="3">K12-J12+L12+M12</f>
        <v>0</v>
      </c>
      <c r="O12" s="16">
        <f t="shared" si="1"/>
        <v>0</v>
      </c>
      <c r="P12" s="45"/>
      <c r="Q12" s="110" t="str">
        <f t="shared" ref="Q12:Q40" si="4">IF(F12="Z",-(D12),IF(G12=""," ",IF(O12+P12&gt;D12,O12+P12-D12,IF(O12+P12&lt;D12,-(D12-O12-P12)," "))))</f>
        <v xml:space="preserve"> </v>
      </c>
      <c r="R12" s="140">
        <f>IF(ISERROR(VLOOKUP(B12,Feiertage!$B$5:$B$21,1,FALSE)),WEEKDAY(B12,2),"Feiertag")</f>
        <v>6</v>
      </c>
      <c r="S12" s="141">
        <f>S11+IF(F12="Z",-(#REF!*24),IF(G12="",0,(O12+P12-D12)*24))</f>
        <v>0</v>
      </c>
      <c r="T12" s="72"/>
      <c r="W12" s="232"/>
      <c r="X12" s="232"/>
      <c r="Y12" s="232"/>
      <c r="Z12" s="232"/>
    </row>
    <row r="13" spans="1:26">
      <c r="A13" s="22"/>
      <c r="B13" s="109">
        <f>B12+1</f>
        <v>43710</v>
      </c>
      <c r="C13" s="33" t="str">
        <f t="shared" si="2"/>
        <v>So</v>
      </c>
      <c r="D13" s="14">
        <f>IF(OR(E13="F",F13="U",F13="AU"),'meine Daten'!$C$12,IF(C13="Mo",'meine Daten'!$M$5,IF(C13="Di",'meine Daten'!$M$6,IF(C13="Mi",'meine Daten'!$M$7,IF(C13="Do",'meine Daten'!$M$8,IF(C13="Fr",'meine Daten'!$M$9,IF(C13="Sa",'meine Daten'!$M$10,IF(C13="So",'meine Daten'!$M$11))))))))</f>
        <v>0</v>
      </c>
      <c r="E13" s="48" t="str">
        <f t="shared" si="0"/>
        <v/>
      </c>
      <c r="F13" s="12"/>
      <c r="G13" s="3"/>
      <c r="H13" s="4"/>
      <c r="I13" s="14">
        <f t="shared" ref="I13:I40" si="5">H13-G13</f>
        <v>0</v>
      </c>
      <c r="J13" s="3"/>
      <c r="K13" s="4"/>
      <c r="L13" s="3"/>
      <c r="M13" s="4"/>
      <c r="N13" s="14">
        <f t="shared" si="3"/>
        <v>0</v>
      </c>
      <c r="O13" s="16">
        <f t="shared" si="1"/>
        <v>0</v>
      </c>
      <c r="P13" s="45"/>
      <c r="Q13" s="110" t="str">
        <f t="shared" si="4"/>
        <v xml:space="preserve"> </v>
      </c>
      <c r="R13" s="140">
        <f>IF(ISERROR(VLOOKUP(B13,Feiertage!$B$5:$B$21,1,FALSE)),WEEKDAY(B13,2),"Feiertag")</f>
        <v>7</v>
      </c>
      <c r="S13" s="141">
        <f>S12+IF(F13="Z",-(#REF!*24),IF(G13="",0,(O13+P13-D13)*24))</f>
        <v>0</v>
      </c>
      <c r="T13" s="72"/>
    </row>
    <row r="14" spans="1:26">
      <c r="A14" s="22"/>
      <c r="B14" s="35">
        <f t="shared" ref="B14:B40" si="6">B13+1</f>
        <v>43711</v>
      </c>
      <c r="C14" s="33" t="str">
        <f t="shared" si="2"/>
        <v>Mo</v>
      </c>
      <c r="D14" s="14">
        <f>IF(OR(E14="F",F14="U",F14="AU"),'meine Daten'!$C$12,IF(C14="Mo",'meine Daten'!$M$5,IF(C14="Di",'meine Daten'!$M$6,IF(C14="Mi",'meine Daten'!$M$7,IF(C14="Do",'meine Daten'!$M$8,IF(C14="Fr",'meine Daten'!$M$9,IF(C14="Sa",'meine Daten'!$M$10,IF(C14="So",'meine Daten'!$M$11))))))))</f>
        <v>0.33333333333333331</v>
      </c>
      <c r="E14" s="48" t="str">
        <f t="shared" si="0"/>
        <v/>
      </c>
      <c r="F14" s="12"/>
      <c r="G14" s="3"/>
      <c r="H14" s="4"/>
      <c r="I14" s="14">
        <f t="shared" si="5"/>
        <v>0</v>
      </c>
      <c r="J14" s="3"/>
      <c r="K14" s="4"/>
      <c r="L14" s="3"/>
      <c r="M14" s="4"/>
      <c r="N14" s="14">
        <f t="shared" si="3"/>
        <v>0</v>
      </c>
      <c r="O14" s="16">
        <f t="shared" si="1"/>
        <v>0</v>
      </c>
      <c r="P14" s="45"/>
      <c r="Q14" s="110" t="str">
        <f t="shared" si="4"/>
        <v xml:space="preserve"> </v>
      </c>
      <c r="R14" s="140">
        <f>IF(ISERROR(VLOOKUP(B14,Feiertage!$B$5:$B$21,1,FALSE)),WEEKDAY(B14,2),"Feiertag")</f>
        <v>1</v>
      </c>
      <c r="S14" s="141">
        <f>S13+IF(F14="Z",-(#REF!*24),IF(G14="",0,(O14+P14-D14)*24))</f>
        <v>0</v>
      </c>
      <c r="T14" s="72"/>
    </row>
    <row r="15" spans="1:26">
      <c r="A15" s="22"/>
      <c r="B15" s="35">
        <f t="shared" si="6"/>
        <v>43712</v>
      </c>
      <c r="C15" s="33" t="str">
        <f t="shared" si="2"/>
        <v>Di</v>
      </c>
      <c r="D15" s="14">
        <f>IF(OR(E15="F",F15="U",F15="AU"),'meine Daten'!$C$12,IF(C15="Mo",'meine Daten'!$M$5,IF(C15="Di",'meine Daten'!$M$6,IF(C15="Mi",'meine Daten'!$M$7,IF(C15="Do",'meine Daten'!$M$8,IF(C15="Fr",'meine Daten'!$M$9,IF(C15="Sa",'meine Daten'!$M$10,IF(C15="So",'meine Daten'!$M$11))))))))</f>
        <v>0.33333333333333331</v>
      </c>
      <c r="E15" s="48" t="str">
        <f t="shared" si="0"/>
        <v/>
      </c>
      <c r="F15" s="12"/>
      <c r="G15" s="3"/>
      <c r="H15" s="4"/>
      <c r="I15" s="14">
        <f t="shared" si="5"/>
        <v>0</v>
      </c>
      <c r="J15" s="3"/>
      <c r="K15" s="4"/>
      <c r="L15" s="3"/>
      <c r="M15" s="4"/>
      <c r="N15" s="14">
        <f t="shared" si="3"/>
        <v>0</v>
      </c>
      <c r="O15" s="16">
        <f t="shared" si="1"/>
        <v>0</v>
      </c>
      <c r="P15" s="45"/>
      <c r="Q15" s="110" t="str">
        <f t="shared" si="4"/>
        <v xml:space="preserve"> </v>
      </c>
      <c r="R15" s="140">
        <f>IF(ISERROR(VLOOKUP(B15,Feiertage!$B$5:$B$21,1,FALSE)),WEEKDAY(B15,2),"Feiertag")</f>
        <v>2</v>
      </c>
      <c r="S15" s="141">
        <f>S14+IF(F15="Z",-(#REF!*24),IF(G15="",0,(O15+P15-D15)*24))</f>
        <v>0</v>
      </c>
      <c r="T15" s="72"/>
    </row>
    <row r="16" spans="1:26">
      <c r="A16" s="22"/>
      <c r="B16" s="35">
        <f t="shared" si="6"/>
        <v>43713</v>
      </c>
      <c r="C16" s="33" t="str">
        <f t="shared" si="2"/>
        <v>Mi</v>
      </c>
      <c r="D16" s="14">
        <f>IF(OR(E16="F",F16="U",F16="AU"),'meine Daten'!$C$12,IF(C16="Mo",'meine Daten'!$M$5,IF(C16="Di",'meine Daten'!$M$6,IF(C16="Mi",'meine Daten'!$M$7,IF(C16="Do",'meine Daten'!$M$8,IF(C16="Fr",'meine Daten'!$M$9,IF(C16="Sa",'meine Daten'!$M$10,IF(C16="So",'meine Daten'!$M$11))))))))</f>
        <v>0.33333333333333331</v>
      </c>
      <c r="E16" s="48" t="str">
        <f t="shared" si="0"/>
        <v/>
      </c>
      <c r="F16" s="12"/>
      <c r="G16" s="3"/>
      <c r="H16" s="4"/>
      <c r="I16" s="14">
        <f t="shared" si="5"/>
        <v>0</v>
      </c>
      <c r="J16" s="3"/>
      <c r="K16" s="4"/>
      <c r="L16" s="3"/>
      <c r="M16" s="4"/>
      <c r="N16" s="14">
        <f t="shared" si="3"/>
        <v>0</v>
      </c>
      <c r="O16" s="16">
        <f t="shared" si="1"/>
        <v>0</v>
      </c>
      <c r="P16" s="45"/>
      <c r="Q16" s="110" t="str">
        <f t="shared" si="4"/>
        <v xml:space="preserve"> </v>
      </c>
      <c r="R16" s="140">
        <f>IF(ISERROR(VLOOKUP(B16,Feiertage!$B$5:$B$21,1,FALSE)),WEEKDAY(B16,2),"Feiertag")</f>
        <v>3</v>
      </c>
      <c r="S16" s="141">
        <f>S15+IF(F16="Z",-(#REF!*24),IF(G16="",0,(O16+P16-D16)*24))</f>
        <v>0</v>
      </c>
      <c r="T16" s="72"/>
    </row>
    <row r="17" spans="1:20">
      <c r="A17" s="22"/>
      <c r="B17" s="35">
        <f t="shared" si="6"/>
        <v>43714</v>
      </c>
      <c r="C17" s="33" t="str">
        <f t="shared" si="2"/>
        <v>Do</v>
      </c>
      <c r="D17" s="14">
        <f>IF(OR(E17="F",F17="U",F17="AU"),'meine Daten'!$C$12,IF(C17="Mo",'meine Daten'!$M$5,IF(C17="Di",'meine Daten'!$M$6,IF(C17="Mi",'meine Daten'!$M$7,IF(C17="Do",'meine Daten'!$M$8,IF(C17="Fr",'meine Daten'!$M$9,IF(C17="Sa",'meine Daten'!$M$10,IF(C17="So",'meine Daten'!$M$11))))))))</f>
        <v>0.33333333333333331</v>
      </c>
      <c r="E17" s="48" t="str">
        <f t="shared" si="0"/>
        <v/>
      </c>
      <c r="F17" s="12"/>
      <c r="G17" s="3"/>
      <c r="H17" s="4"/>
      <c r="I17" s="14">
        <f t="shared" si="5"/>
        <v>0</v>
      </c>
      <c r="J17" s="1"/>
      <c r="K17" s="2"/>
      <c r="L17" s="3"/>
      <c r="M17" s="4"/>
      <c r="N17" s="14">
        <f t="shared" si="3"/>
        <v>0</v>
      </c>
      <c r="O17" s="16">
        <f t="shared" si="1"/>
        <v>0</v>
      </c>
      <c r="P17" s="45"/>
      <c r="Q17" s="110" t="str">
        <f t="shared" si="4"/>
        <v xml:space="preserve"> </v>
      </c>
      <c r="R17" s="140">
        <f>IF(ISERROR(VLOOKUP(B17,Feiertage!$B$5:$B$21,1,FALSE)),WEEKDAY(B17,2),"Feiertag")</f>
        <v>4</v>
      </c>
      <c r="S17" s="141">
        <f>S16+IF(F17="Z",-(#REF!*24),IF(G17="",0,(O17+P17-D17)*24))</f>
        <v>0</v>
      </c>
      <c r="T17" s="72"/>
    </row>
    <row r="18" spans="1:20">
      <c r="A18" s="22"/>
      <c r="B18" s="35">
        <f t="shared" si="6"/>
        <v>43715</v>
      </c>
      <c r="C18" s="33" t="str">
        <f t="shared" si="2"/>
        <v>Fr</v>
      </c>
      <c r="D18" s="14">
        <f>IF(OR(E18="F",F18="U",F18="AU"),'meine Daten'!$C$12,IF(C18="Mo",'meine Daten'!$M$5,IF(C18="Di",'meine Daten'!$M$6,IF(C18="Mi",'meine Daten'!$M$7,IF(C18="Do",'meine Daten'!$M$8,IF(C18="Fr",'meine Daten'!$M$9,IF(C18="Sa",'meine Daten'!$M$10,IF(C18="So",'meine Daten'!$M$11))))))))</f>
        <v>0.33333333333333331</v>
      </c>
      <c r="E18" s="48" t="str">
        <f t="shared" si="0"/>
        <v/>
      </c>
      <c r="F18" s="12"/>
      <c r="G18" s="3"/>
      <c r="H18" s="4"/>
      <c r="I18" s="14">
        <f t="shared" si="5"/>
        <v>0</v>
      </c>
      <c r="J18" s="3"/>
      <c r="K18" s="4"/>
      <c r="L18" s="3"/>
      <c r="M18" s="4"/>
      <c r="N18" s="14">
        <f t="shared" si="3"/>
        <v>0</v>
      </c>
      <c r="O18" s="16">
        <f t="shared" si="1"/>
        <v>0</v>
      </c>
      <c r="P18" s="45"/>
      <c r="Q18" s="110" t="str">
        <f t="shared" si="4"/>
        <v xml:space="preserve"> </v>
      </c>
      <c r="R18" s="140">
        <f>IF(ISERROR(VLOOKUP(B18,Feiertage!$B$5:$B$21,1,FALSE)),WEEKDAY(B18,2),"Feiertag")</f>
        <v>5</v>
      </c>
      <c r="S18" s="141">
        <f>S17+IF(F18="Z",-(#REF!*24),IF(G18="",0,(O18+P18-D18)*24))</f>
        <v>0</v>
      </c>
      <c r="T18" s="72"/>
    </row>
    <row r="19" spans="1:20">
      <c r="A19" s="22"/>
      <c r="B19" s="35">
        <f t="shared" si="6"/>
        <v>43716</v>
      </c>
      <c r="C19" s="33" t="str">
        <f t="shared" si="2"/>
        <v>Sa</v>
      </c>
      <c r="D19" s="14">
        <f>IF(OR(E19="F",F19="U",F19="AU"),'meine Daten'!$C$12,IF(C19="Mo",'meine Daten'!$M$5,IF(C19="Di",'meine Daten'!$M$6,IF(C19="Mi",'meine Daten'!$M$7,IF(C19="Do",'meine Daten'!$M$8,IF(C19="Fr",'meine Daten'!$M$9,IF(C19="Sa",'meine Daten'!$M$10,IF(C19="So",'meine Daten'!$M$11))))))))</f>
        <v>0</v>
      </c>
      <c r="E19" s="48" t="str">
        <f t="shared" si="0"/>
        <v/>
      </c>
      <c r="F19" s="12"/>
      <c r="G19" s="3"/>
      <c r="H19" s="4"/>
      <c r="I19" s="14">
        <f t="shared" si="5"/>
        <v>0</v>
      </c>
      <c r="J19" s="1"/>
      <c r="K19" s="2"/>
      <c r="L19" s="3"/>
      <c r="M19" s="4"/>
      <c r="N19" s="14">
        <f t="shared" si="3"/>
        <v>0</v>
      </c>
      <c r="O19" s="16">
        <f t="shared" si="1"/>
        <v>0</v>
      </c>
      <c r="P19" s="45"/>
      <c r="Q19" s="110" t="str">
        <f t="shared" si="4"/>
        <v xml:space="preserve"> </v>
      </c>
      <c r="R19" s="140">
        <f>IF(ISERROR(VLOOKUP(B19,Feiertage!$B$5:$B$21,1,FALSE)),WEEKDAY(B19,2),"Feiertag")</f>
        <v>6</v>
      </c>
      <c r="S19" s="141">
        <f>S18+IF(F19="Z",-(#REF!*24),IF(G19="",0,(O19+P19-D19)*24))</f>
        <v>0</v>
      </c>
      <c r="T19" s="72"/>
    </row>
    <row r="20" spans="1:20">
      <c r="A20" s="22"/>
      <c r="B20" s="35">
        <f t="shared" si="6"/>
        <v>43717</v>
      </c>
      <c r="C20" s="33" t="str">
        <f t="shared" si="2"/>
        <v>So</v>
      </c>
      <c r="D20" s="14">
        <f>IF(OR(E20="F",F20="U",F20="AU"),'meine Daten'!$C$12,IF(C20="Mo",'meine Daten'!$M$5,IF(C20="Di",'meine Daten'!$M$6,IF(C20="Mi",'meine Daten'!$M$7,IF(C20="Do",'meine Daten'!$M$8,IF(C20="Fr",'meine Daten'!$M$9,IF(C20="Sa",'meine Daten'!$M$10,IF(C20="So",'meine Daten'!$M$11))))))))</f>
        <v>0</v>
      </c>
      <c r="E20" s="48" t="str">
        <f t="shared" si="0"/>
        <v/>
      </c>
      <c r="F20" s="12"/>
      <c r="G20" s="3"/>
      <c r="H20" s="4"/>
      <c r="I20" s="14">
        <f t="shared" si="5"/>
        <v>0</v>
      </c>
      <c r="J20" s="3"/>
      <c r="K20" s="4"/>
      <c r="L20" s="3"/>
      <c r="M20" s="4"/>
      <c r="N20" s="14">
        <f t="shared" si="3"/>
        <v>0</v>
      </c>
      <c r="O20" s="16">
        <f t="shared" si="1"/>
        <v>0</v>
      </c>
      <c r="P20" s="45"/>
      <c r="Q20" s="110" t="str">
        <f t="shared" si="4"/>
        <v xml:space="preserve"> </v>
      </c>
      <c r="R20" s="140">
        <f>IF(ISERROR(VLOOKUP(B20,Feiertage!$B$5:$B$21,1,FALSE)),WEEKDAY(B20,2),"Feiertag")</f>
        <v>7</v>
      </c>
      <c r="S20" s="141">
        <f>S19+IF(F20="Z",-(#REF!*24),IF(G20="",0,(O20+P20-D20)*24))</f>
        <v>0</v>
      </c>
      <c r="T20" s="72"/>
    </row>
    <row r="21" spans="1:20">
      <c r="A21" s="22"/>
      <c r="B21" s="35">
        <f t="shared" si="6"/>
        <v>43718</v>
      </c>
      <c r="C21" s="33" t="str">
        <f t="shared" si="2"/>
        <v>Mo</v>
      </c>
      <c r="D21" s="14">
        <f>IF(OR(E21="F",F21="U",F21="AU"),'meine Daten'!$C$12,IF(C21="Mo",'meine Daten'!$M$5,IF(C21="Di",'meine Daten'!$M$6,IF(C21="Mi",'meine Daten'!$M$7,IF(C21="Do",'meine Daten'!$M$8,IF(C21="Fr",'meine Daten'!$M$9,IF(C21="Sa",'meine Daten'!$M$10,IF(C21="So",'meine Daten'!$M$11))))))))</f>
        <v>0.33333333333333331</v>
      </c>
      <c r="E21" s="48" t="str">
        <f t="shared" si="0"/>
        <v/>
      </c>
      <c r="F21" s="12"/>
      <c r="G21" s="3"/>
      <c r="H21" s="4"/>
      <c r="I21" s="14">
        <f t="shared" si="5"/>
        <v>0</v>
      </c>
      <c r="J21" s="3"/>
      <c r="K21" s="4"/>
      <c r="L21" s="3"/>
      <c r="M21" s="4"/>
      <c r="N21" s="14">
        <f t="shared" si="3"/>
        <v>0</v>
      </c>
      <c r="O21" s="16">
        <f t="shared" si="1"/>
        <v>0</v>
      </c>
      <c r="P21" s="45"/>
      <c r="Q21" s="110" t="str">
        <f t="shared" si="4"/>
        <v xml:space="preserve"> </v>
      </c>
      <c r="R21" s="140">
        <f>IF(ISERROR(VLOOKUP(B21,Feiertage!$B$5:$B$21,1,FALSE)),WEEKDAY(B21,2),"Feiertag")</f>
        <v>1</v>
      </c>
      <c r="S21" s="141">
        <f>S20+IF(F21="Z",-(#REF!*24),IF(G21="",0,(O21+P21-D21)*24))</f>
        <v>0</v>
      </c>
      <c r="T21" s="72"/>
    </row>
    <row r="22" spans="1:20">
      <c r="A22" s="22"/>
      <c r="B22" s="35">
        <f t="shared" si="6"/>
        <v>43719</v>
      </c>
      <c r="C22" s="33" t="str">
        <f t="shared" si="2"/>
        <v>Di</v>
      </c>
      <c r="D22" s="14">
        <f>IF(OR(E22="F",F22="U",F22="AU"),'meine Daten'!$C$12,IF(C22="Mo",'meine Daten'!$M$5,IF(C22="Di",'meine Daten'!$M$6,IF(C22="Mi",'meine Daten'!$M$7,IF(C22="Do",'meine Daten'!$M$8,IF(C22="Fr",'meine Daten'!$M$9,IF(C22="Sa",'meine Daten'!$M$10,IF(C22="So",'meine Daten'!$M$11))))))))</f>
        <v>0.33333333333333331</v>
      </c>
      <c r="E22" s="48" t="str">
        <f t="shared" si="0"/>
        <v/>
      </c>
      <c r="F22" s="12"/>
      <c r="G22" s="3"/>
      <c r="H22" s="4"/>
      <c r="I22" s="14">
        <f t="shared" si="5"/>
        <v>0</v>
      </c>
      <c r="J22" s="3"/>
      <c r="K22" s="4"/>
      <c r="L22" s="3"/>
      <c r="M22" s="4"/>
      <c r="N22" s="14">
        <f t="shared" si="3"/>
        <v>0</v>
      </c>
      <c r="O22" s="16">
        <f t="shared" si="1"/>
        <v>0</v>
      </c>
      <c r="P22" s="45"/>
      <c r="Q22" s="110" t="str">
        <f t="shared" si="4"/>
        <v xml:space="preserve"> </v>
      </c>
      <c r="R22" s="140">
        <f>IF(ISERROR(VLOOKUP(B22,Feiertage!$B$5:$B$21,1,FALSE)),WEEKDAY(B22,2),"Feiertag")</f>
        <v>2</v>
      </c>
      <c r="S22" s="141">
        <f>S21+IF(F22="Z",-(#REF!*24),IF(G22="",0,(O22+P22-D22)*24))</f>
        <v>0</v>
      </c>
      <c r="T22" s="72"/>
    </row>
    <row r="23" spans="1:20">
      <c r="A23" s="22"/>
      <c r="B23" s="35">
        <f t="shared" si="6"/>
        <v>43720</v>
      </c>
      <c r="C23" s="33" t="str">
        <f t="shared" si="2"/>
        <v>Mi</v>
      </c>
      <c r="D23" s="14">
        <f>IF(OR(E23="F",F23="U",F23="AU"),'meine Daten'!$C$12,IF(C23="Mo",'meine Daten'!$M$5,IF(C23="Di",'meine Daten'!$M$6,IF(C23="Mi",'meine Daten'!$M$7,IF(C23="Do",'meine Daten'!$M$8,IF(C23="Fr",'meine Daten'!$M$9,IF(C23="Sa",'meine Daten'!$M$10,IF(C23="So",'meine Daten'!$M$11))))))))</f>
        <v>0.33333333333333331</v>
      </c>
      <c r="E23" s="48" t="str">
        <f t="shared" si="0"/>
        <v/>
      </c>
      <c r="F23" s="12"/>
      <c r="G23" s="3"/>
      <c r="H23" s="4"/>
      <c r="I23" s="14">
        <f t="shared" si="5"/>
        <v>0</v>
      </c>
      <c r="J23" s="3"/>
      <c r="K23" s="4"/>
      <c r="L23" s="3"/>
      <c r="M23" s="4"/>
      <c r="N23" s="14">
        <f t="shared" si="3"/>
        <v>0</v>
      </c>
      <c r="O23" s="16">
        <f t="shared" si="1"/>
        <v>0</v>
      </c>
      <c r="P23" s="45"/>
      <c r="Q23" s="110" t="str">
        <f t="shared" si="4"/>
        <v xml:space="preserve"> </v>
      </c>
      <c r="R23" s="140">
        <f>IF(ISERROR(VLOOKUP(B23,Feiertage!$B$5:$B$21,1,FALSE)),WEEKDAY(B23,2),"Feiertag")</f>
        <v>3</v>
      </c>
      <c r="S23" s="141">
        <f>S22+IF(F23="Z",-(#REF!*24),IF(G23="",0,(O23+P23-D23)*24))</f>
        <v>0</v>
      </c>
      <c r="T23" s="72"/>
    </row>
    <row r="24" spans="1:20">
      <c r="A24" s="22"/>
      <c r="B24" s="35">
        <f t="shared" si="6"/>
        <v>43721</v>
      </c>
      <c r="C24" s="33" t="str">
        <f t="shared" si="2"/>
        <v>Do</v>
      </c>
      <c r="D24" s="14">
        <f>IF(OR(E24="F",F24="U",F24="AU"),'meine Daten'!$C$12,IF(C24="Mo",'meine Daten'!$M$5,IF(C24="Di",'meine Daten'!$M$6,IF(C24="Mi",'meine Daten'!$M$7,IF(C24="Do",'meine Daten'!$M$8,IF(C24="Fr",'meine Daten'!$M$9,IF(C24="Sa",'meine Daten'!$M$10,IF(C24="So",'meine Daten'!$M$11))))))))</f>
        <v>0.33333333333333331</v>
      </c>
      <c r="E24" s="48" t="str">
        <f t="shared" si="0"/>
        <v/>
      </c>
      <c r="F24" s="12"/>
      <c r="G24" s="3"/>
      <c r="H24" s="4"/>
      <c r="I24" s="14">
        <f t="shared" si="5"/>
        <v>0</v>
      </c>
      <c r="J24" s="3"/>
      <c r="K24" s="4"/>
      <c r="L24" s="3"/>
      <c r="M24" s="8"/>
      <c r="N24" s="14">
        <f t="shared" si="3"/>
        <v>0</v>
      </c>
      <c r="O24" s="16">
        <f t="shared" si="1"/>
        <v>0</v>
      </c>
      <c r="P24" s="45"/>
      <c r="Q24" s="110" t="str">
        <f t="shared" si="4"/>
        <v xml:space="preserve"> </v>
      </c>
      <c r="R24" s="140">
        <f>IF(ISERROR(VLOOKUP(B24,Feiertage!$B$5:$B$21,1,FALSE)),WEEKDAY(B24,2),"Feiertag")</f>
        <v>4</v>
      </c>
      <c r="S24" s="141">
        <f>S23+IF(F24="Z",-(#REF!*24),IF(G24="",0,(O24+P24-D24)*24))</f>
        <v>0</v>
      </c>
      <c r="T24" s="72"/>
    </row>
    <row r="25" spans="1:20">
      <c r="A25" s="22"/>
      <c r="B25" s="35">
        <f t="shared" si="6"/>
        <v>43722</v>
      </c>
      <c r="C25" s="33" t="str">
        <f t="shared" si="2"/>
        <v>Fr</v>
      </c>
      <c r="D25" s="14">
        <f>IF(OR(E25="F",F25="U",F25="AU"),'meine Daten'!$C$12,IF(C25="Mo",'meine Daten'!$M$5,IF(C25="Di",'meine Daten'!$M$6,IF(C25="Mi",'meine Daten'!$M$7,IF(C25="Do",'meine Daten'!$M$8,IF(C25="Fr",'meine Daten'!$M$9,IF(C25="Sa",'meine Daten'!$M$10,IF(C25="So",'meine Daten'!$M$11))))))))</f>
        <v>0.33333333333333331</v>
      </c>
      <c r="E25" s="48" t="str">
        <f t="shared" si="0"/>
        <v/>
      </c>
      <c r="F25" s="12"/>
      <c r="G25" s="3"/>
      <c r="H25" s="4"/>
      <c r="I25" s="14">
        <f t="shared" si="5"/>
        <v>0</v>
      </c>
      <c r="J25" s="3"/>
      <c r="K25" s="4"/>
      <c r="L25" s="3"/>
      <c r="M25" s="4"/>
      <c r="N25" s="14">
        <f t="shared" si="3"/>
        <v>0</v>
      </c>
      <c r="O25" s="16">
        <f t="shared" si="1"/>
        <v>0</v>
      </c>
      <c r="P25" s="45"/>
      <c r="Q25" s="110" t="str">
        <f t="shared" si="4"/>
        <v xml:space="preserve"> </v>
      </c>
      <c r="R25" s="140">
        <f>IF(ISERROR(VLOOKUP(B25,Feiertage!$B$5:$B$21,1,FALSE)),WEEKDAY(B25,2),"Feiertag")</f>
        <v>5</v>
      </c>
      <c r="S25" s="141">
        <f>S24+IF(F25="Z",-(#REF!*24),IF(G25="",0,(O25+P25-D25)*24))</f>
        <v>0</v>
      </c>
      <c r="T25" s="72"/>
    </row>
    <row r="26" spans="1:20">
      <c r="A26" s="22"/>
      <c r="B26" s="35">
        <f t="shared" si="6"/>
        <v>43723</v>
      </c>
      <c r="C26" s="33" t="str">
        <f t="shared" si="2"/>
        <v>Sa</v>
      </c>
      <c r="D26" s="14">
        <f>IF(OR(E26="F",F26="U",F26="AU"),'meine Daten'!$C$12,IF(C26="Mo",'meine Daten'!$M$5,IF(C26="Di",'meine Daten'!$M$6,IF(C26="Mi",'meine Daten'!$M$7,IF(C26="Do",'meine Daten'!$M$8,IF(C26="Fr",'meine Daten'!$M$9,IF(C26="Sa",'meine Daten'!$M$10,IF(C26="So",'meine Daten'!$M$11))))))))</f>
        <v>0</v>
      </c>
      <c r="E26" s="48" t="str">
        <f t="shared" si="0"/>
        <v/>
      </c>
      <c r="F26" s="12"/>
      <c r="G26" s="3"/>
      <c r="H26" s="4"/>
      <c r="I26" s="14">
        <f t="shared" si="5"/>
        <v>0</v>
      </c>
      <c r="J26" s="3"/>
      <c r="K26" s="4"/>
      <c r="L26" s="3"/>
      <c r="M26" s="4"/>
      <c r="N26" s="14">
        <f t="shared" si="3"/>
        <v>0</v>
      </c>
      <c r="O26" s="16">
        <f t="shared" si="1"/>
        <v>0</v>
      </c>
      <c r="P26" s="45"/>
      <c r="Q26" s="110" t="str">
        <f t="shared" si="4"/>
        <v xml:space="preserve"> </v>
      </c>
      <c r="R26" s="140">
        <f>IF(ISERROR(VLOOKUP(B26,Feiertage!$B$5:$B$21,1,FALSE)),WEEKDAY(B26,2),"Feiertag")</f>
        <v>6</v>
      </c>
      <c r="S26" s="141">
        <f>S25+IF(F26="Z",-(#REF!*24),IF(G26="",0,(O26+P26-D26)*24))</f>
        <v>0</v>
      </c>
      <c r="T26" s="72"/>
    </row>
    <row r="27" spans="1:20">
      <c r="A27" s="22"/>
      <c r="B27" s="35">
        <f t="shared" si="6"/>
        <v>43724</v>
      </c>
      <c r="C27" s="33" t="str">
        <f t="shared" si="2"/>
        <v>So</v>
      </c>
      <c r="D27" s="14">
        <f>IF(OR(E27="F",F27="U",F27="AU"),'meine Daten'!$C$12,IF(C27="Mo",'meine Daten'!$M$5,IF(C27="Di",'meine Daten'!$M$6,IF(C27="Mi",'meine Daten'!$M$7,IF(C27="Do",'meine Daten'!$M$8,IF(C27="Fr",'meine Daten'!$M$9,IF(C27="Sa",'meine Daten'!$M$10,IF(C27="So",'meine Daten'!$M$11))))))))</f>
        <v>0</v>
      </c>
      <c r="E27" s="48" t="str">
        <f t="shared" si="0"/>
        <v/>
      </c>
      <c r="F27" s="12"/>
      <c r="G27" s="3"/>
      <c r="H27" s="4"/>
      <c r="I27" s="14">
        <f t="shared" si="5"/>
        <v>0</v>
      </c>
      <c r="J27" s="3"/>
      <c r="K27" s="4"/>
      <c r="L27" s="3"/>
      <c r="M27" s="4"/>
      <c r="N27" s="14">
        <f t="shared" si="3"/>
        <v>0</v>
      </c>
      <c r="O27" s="16">
        <f t="shared" si="1"/>
        <v>0</v>
      </c>
      <c r="P27" s="45"/>
      <c r="Q27" s="110" t="str">
        <f t="shared" si="4"/>
        <v xml:space="preserve"> </v>
      </c>
      <c r="R27" s="140">
        <f>IF(ISERROR(VLOOKUP(B27,Feiertage!$B$5:$B$21,1,FALSE)),WEEKDAY(B27,2),"Feiertag")</f>
        <v>7</v>
      </c>
      <c r="S27" s="141">
        <f>S26+IF(F27="Z",-(#REF!*24),IF(G27="",0,(O27+P27-D27)*24))</f>
        <v>0</v>
      </c>
      <c r="T27" s="72"/>
    </row>
    <row r="28" spans="1:20">
      <c r="A28" s="22"/>
      <c r="B28" s="35">
        <f t="shared" si="6"/>
        <v>43725</v>
      </c>
      <c r="C28" s="33" t="str">
        <f t="shared" si="2"/>
        <v>Mo</v>
      </c>
      <c r="D28" s="14">
        <f>IF(OR(E28="F",F28="U",F28="AU"),'meine Daten'!$C$12,IF(C28="Mo",'meine Daten'!$M$5,IF(C28="Di",'meine Daten'!$M$6,IF(C28="Mi",'meine Daten'!$M$7,IF(C28="Do",'meine Daten'!$M$8,IF(C28="Fr",'meine Daten'!$M$9,IF(C28="Sa",'meine Daten'!$M$10,IF(C28="So",'meine Daten'!$M$11))))))))</f>
        <v>0.33333333333333331</v>
      </c>
      <c r="E28" s="48" t="str">
        <f t="shared" si="0"/>
        <v/>
      </c>
      <c r="F28" s="12"/>
      <c r="G28" s="3"/>
      <c r="H28" s="4"/>
      <c r="I28" s="14">
        <f t="shared" si="5"/>
        <v>0</v>
      </c>
      <c r="J28" s="3"/>
      <c r="K28" s="4"/>
      <c r="L28" s="3"/>
      <c r="M28" s="4"/>
      <c r="N28" s="14">
        <f t="shared" si="3"/>
        <v>0</v>
      </c>
      <c r="O28" s="16">
        <f t="shared" si="1"/>
        <v>0</v>
      </c>
      <c r="P28" s="45"/>
      <c r="Q28" s="110" t="str">
        <f t="shared" si="4"/>
        <v xml:space="preserve"> </v>
      </c>
      <c r="R28" s="140">
        <f>IF(ISERROR(VLOOKUP(B28,Feiertage!$B$5:$B$21,1,FALSE)),WEEKDAY(B28,2),"Feiertag")</f>
        <v>1</v>
      </c>
      <c r="S28" s="141">
        <f>S27+IF(F28="Z",-(#REF!*24),IF(G28="",0,(O28+P28-D28)*24))</f>
        <v>0</v>
      </c>
      <c r="T28" s="72"/>
    </row>
    <row r="29" spans="1:20">
      <c r="A29" s="22"/>
      <c r="B29" s="35">
        <f t="shared" si="6"/>
        <v>43726</v>
      </c>
      <c r="C29" s="33" t="str">
        <f t="shared" si="2"/>
        <v>Di</v>
      </c>
      <c r="D29" s="14">
        <f>IF(OR(E29="F",F29="U",F29="AU"),'meine Daten'!$C$12,IF(C29="Mo",'meine Daten'!$M$5,IF(C29="Di",'meine Daten'!$M$6,IF(C29="Mi",'meine Daten'!$M$7,IF(C29="Do",'meine Daten'!$M$8,IF(C29="Fr",'meine Daten'!$M$9,IF(C29="Sa",'meine Daten'!$M$10,IF(C29="So",'meine Daten'!$M$11))))))))</f>
        <v>0.33333333333333331</v>
      </c>
      <c r="E29" s="48" t="str">
        <f t="shared" si="0"/>
        <v/>
      </c>
      <c r="F29" s="12"/>
      <c r="G29" s="11"/>
      <c r="H29" s="4"/>
      <c r="I29" s="14">
        <f t="shared" si="5"/>
        <v>0</v>
      </c>
      <c r="J29" s="11"/>
      <c r="K29" s="4"/>
      <c r="L29" s="3"/>
      <c r="M29" s="4"/>
      <c r="N29" s="14">
        <f t="shared" si="3"/>
        <v>0</v>
      </c>
      <c r="O29" s="16">
        <f t="shared" si="1"/>
        <v>0</v>
      </c>
      <c r="P29" s="45"/>
      <c r="Q29" s="110" t="str">
        <f t="shared" si="4"/>
        <v xml:space="preserve"> </v>
      </c>
      <c r="R29" s="140">
        <f>IF(ISERROR(VLOOKUP(B29,Feiertage!$B$5:$B$21,1,FALSE)),WEEKDAY(B29,2),"Feiertag")</f>
        <v>2</v>
      </c>
      <c r="S29" s="141">
        <f>S28+IF(F29="Z",-(#REF!*24),IF(G29="",0,(O29+P29-D29)*24))</f>
        <v>0</v>
      </c>
      <c r="T29" s="72"/>
    </row>
    <row r="30" spans="1:20">
      <c r="A30" s="22"/>
      <c r="B30" s="35">
        <f t="shared" si="6"/>
        <v>43727</v>
      </c>
      <c r="C30" s="33" t="str">
        <f t="shared" si="2"/>
        <v>Mi</v>
      </c>
      <c r="D30" s="14">
        <f>IF(OR(E30="F",F30="U",F30="AU"),'meine Daten'!$C$12,IF(C30="Mo",'meine Daten'!$M$5,IF(C30="Di",'meine Daten'!$M$6,IF(C30="Mi",'meine Daten'!$M$7,IF(C30="Do",'meine Daten'!$M$8,IF(C30="Fr",'meine Daten'!$M$9,IF(C30="Sa",'meine Daten'!$M$10,IF(C30="So",'meine Daten'!$M$11))))))))</f>
        <v>0.33333333333333331</v>
      </c>
      <c r="E30" s="48" t="str">
        <f t="shared" si="0"/>
        <v/>
      </c>
      <c r="F30" s="12"/>
      <c r="G30" s="11"/>
      <c r="H30" s="4"/>
      <c r="I30" s="14">
        <f t="shared" si="5"/>
        <v>0</v>
      </c>
      <c r="J30" s="11"/>
      <c r="K30" s="4"/>
      <c r="L30" s="3"/>
      <c r="M30" s="4"/>
      <c r="N30" s="14">
        <f t="shared" si="3"/>
        <v>0</v>
      </c>
      <c r="O30" s="16">
        <f t="shared" si="1"/>
        <v>0</v>
      </c>
      <c r="P30" s="45"/>
      <c r="Q30" s="110" t="str">
        <f t="shared" si="4"/>
        <v xml:space="preserve"> </v>
      </c>
      <c r="R30" s="140">
        <f>IF(ISERROR(VLOOKUP(B30,Feiertage!$B$5:$B$21,1,FALSE)),WEEKDAY(B30,2),"Feiertag")</f>
        <v>3</v>
      </c>
      <c r="S30" s="141">
        <f>S29+IF(F30="Z",-(#REF!*24),IF(G30="",0,(O30+P30-D30)*24))</f>
        <v>0</v>
      </c>
      <c r="T30" s="72"/>
    </row>
    <row r="31" spans="1:20">
      <c r="A31" s="22"/>
      <c r="B31" s="35">
        <f t="shared" si="6"/>
        <v>43728</v>
      </c>
      <c r="C31" s="33" t="str">
        <f t="shared" si="2"/>
        <v>Do</v>
      </c>
      <c r="D31" s="14">
        <f>IF(OR(E31="F",F31="U",F31="AU"),'meine Daten'!$C$12,IF(C31="Mo",'meine Daten'!$M$5,IF(C31="Di",'meine Daten'!$M$6,IF(C31="Mi",'meine Daten'!$M$7,IF(C31="Do",'meine Daten'!$M$8,IF(C31="Fr",'meine Daten'!$M$9,IF(C31="Sa",'meine Daten'!$M$10,IF(C31="So",'meine Daten'!$M$11))))))))</f>
        <v>0.33333333333333331</v>
      </c>
      <c r="E31" s="48" t="str">
        <f t="shared" si="0"/>
        <v/>
      </c>
      <c r="F31" s="12"/>
      <c r="G31" s="11"/>
      <c r="H31" s="4"/>
      <c r="I31" s="14">
        <f t="shared" si="5"/>
        <v>0</v>
      </c>
      <c r="J31" s="11"/>
      <c r="K31" s="4"/>
      <c r="L31" s="3"/>
      <c r="M31" s="4"/>
      <c r="N31" s="14">
        <f t="shared" si="3"/>
        <v>0</v>
      </c>
      <c r="O31" s="16">
        <f t="shared" si="1"/>
        <v>0</v>
      </c>
      <c r="P31" s="45"/>
      <c r="Q31" s="110" t="str">
        <f t="shared" si="4"/>
        <v xml:space="preserve"> </v>
      </c>
      <c r="R31" s="140">
        <f>IF(ISERROR(VLOOKUP(B31,Feiertage!$B$5:$B$21,1,FALSE)),WEEKDAY(B31,2),"Feiertag")</f>
        <v>4</v>
      </c>
      <c r="S31" s="141">
        <f>S30+IF(F31="Z",-(#REF!*24),IF(G31="",0,(O31+P31-D31)*24))</f>
        <v>0</v>
      </c>
      <c r="T31" s="72"/>
    </row>
    <row r="32" spans="1:20">
      <c r="A32" s="22"/>
      <c r="B32" s="35">
        <f t="shared" si="6"/>
        <v>43729</v>
      </c>
      <c r="C32" s="33" t="str">
        <f t="shared" si="2"/>
        <v>Fr</v>
      </c>
      <c r="D32" s="14">
        <f>IF(OR(E32="F",F32="U",F32="AU"),'meine Daten'!$C$12,IF(C32="Mo",'meine Daten'!$M$5,IF(C32="Di",'meine Daten'!$M$6,IF(C32="Mi",'meine Daten'!$M$7,IF(C32="Do",'meine Daten'!$M$8,IF(C32="Fr",'meine Daten'!$M$9,IF(C32="Sa",'meine Daten'!$M$10,IF(C32="So",'meine Daten'!$M$11))))))))</f>
        <v>0.33333333333333331</v>
      </c>
      <c r="E32" s="48" t="str">
        <f t="shared" si="0"/>
        <v/>
      </c>
      <c r="F32" s="12"/>
      <c r="G32" s="11"/>
      <c r="H32" s="4"/>
      <c r="I32" s="14">
        <f t="shared" si="5"/>
        <v>0</v>
      </c>
      <c r="J32" s="11"/>
      <c r="K32" s="4"/>
      <c r="L32" s="3"/>
      <c r="M32" s="4"/>
      <c r="N32" s="14">
        <f t="shared" si="3"/>
        <v>0</v>
      </c>
      <c r="O32" s="16">
        <f t="shared" si="1"/>
        <v>0</v>
      </c>
      <c r="P32" s="45"/>
      <c r="Q32" s="110" t="str">
        <f t="shared" si="4"/>
        <v xml:space="preserve"> </v>
      </c>
      <c r="R32" s="140">
        <f>IF(ISERROR(VLOOKUP(B32,Feiertage!$B$5:$B$21,1,FALSE)),WEEKDAY(B32,2),"Feiertag")</f>
        <v>5</v>
      </c>
      <c r="S32" s="141">
        <f>S31+IF(F32="Z",-(#REF!*24),IF(G32="",0,(O32+P32-D32)*24))</f>
        <v>0</v>
      </c>
      <c r="T32" s="72"/>
    </row>
    <row r="33" spans="1:26">
      <c r="A33" s="22"/>
      <c r="B33" s="35">
        <f t="shared" si="6"/>
        <v>43730</v>
      </c>
      <c r="C33" s="33" t="str">
        <f t="shared" si="2"/>
        <v>Sa</v>
      </c>
      <c r="D33" s="14">
        <f>IF(OR(E33="F",F33="U",F33="AU"),'meine Daten'!$C$12,IF(C33="Mo",'meine Daten'!$M$5,IF(C33="Di",'meine Daten'!$M$6,IF(C33="Mi",'meine Daten'!$M$7,IF(C33="Do",'meine Daten'!$M$8,IF(C33="Fr",'meine Daten'!$M$9,IF(C33="Sa",'meine Daten'!$M$10,IF(C33="So",'meine Daten'!$M$11))))))))</f>
        <v>0</v>
      </c>
      <c r="E33" s="48" t="str">
        <f t="shared" si="0"/>
        <v/>
      </c>
      <c r="F33" s="12"/>
      <c r="G33" s="11"/>
      <c r="H33" s="4"/>
      <c r="I33" s="14">
        <f t="shared" si="5"/>
        <v>0</v>
      </c>
      <c r="J33" s="11"/>
      <c r="K33" s="4"/>
      <c r="L33" s="3"/>
      <c r="M33" s="4"/>
      <c r="N33" s="14">
        <f t="shared" si="3"/>
        <v>0</v>
      </c>
      <c r="O33" s="16">
        <f t="shared" si="1"/>
        <v>0</v>
      </c>
      <c r="P33" s="45"/>
      <c r="Q33" s="110" t="str">
        <f t="shared" si="4"/>
        <v xml:space="preserve"> </v>
      </c>
      <c r="R33" s="140">
        <f>IF(ISERROR(VLOOKUP(B33,Feiertage!$B$5:$B$21,1,FALSE)),WEEKDAY(B33,2),"Feiertag")</f>
        <v>6</v>
      </c>
      <c r="S33" s="141">
        <f>S32+IF(F33="Z",-(#REF!*24),IF(G33="",0,(O33+P33-D33)*24))</f>
        <v>0</v>
      </c>
      <c r="T33" s="72"/>
      <c r="V33" s="168"/>
    </row>
    <row r="34" spans="1:26">
      <c r="A34" s="22"/>
      <c r="B34" s="35">
        <f t="shared" si="6"/>
        <v>43731</v>
      </c>
      <c r="C34" s="33" t="str">
        <f t="shared" si="2"/>
        <v>So</v>
      </c>
      <c r="D34" s="14">
        <f>IF(OR(E34="F",F34="U",F34="AU"),'meine Daten'!$C$12,IF(C34="Mo",'meine Daten'!$M$5,IF(C34="Di",'meine Daten'!$M$6,IF(C34="Mi",'meine Daten'!$M$7,IF(C34="Do",'meine Daten'!$M$8,IF(C34="Fr",'meine Daten'!$M$9,IF(C34="Sa",'meine Daten'!$M$10,IF(C34="So",'meine Daten'!$M$11))))))))</f>
        <v>0</v>
      </c>
      <c r="E34" s="48" t="str">
        <f t="shared" si="0"/>
        <v/>
      </c>
      <c r="F34" s="12"/>
      <c r="G34" s="11"/>
      <c r="H34" s="4"/>
      <c r="I34" s="14">
        <f t="shared" si="5"/>
        <v>0</v>
      </c>
      <c r="J34" s="11"/>
      <c r="K34" s="4"/>
      <c r="L34" s="3"/>
      <c r="M34" s="4"/>
      <c r="N34" s="14">
        <f t="shared" si="3"/>
        <v>0</v>
      </c>
      <c r="O34" s="16">
        <f t="shared" si="1"/>
        <v>0</v>
      </c>
      <c r="P34" s="45"/>
      <c r="Q34" s="110" t="str">
        <f t="shared" si="4"/>
        <v xml:space="preserve"> </v>
      </c>
      <c r="R34" s="140">
        <f>IF(ISERROR(VLOOKUP(B34,Feiertage!$B$5:$B$21,1,FALSE)),WEEKDAY(B34,2),"Feiertag")</f>
        <v>7</v>
      </c>
      <c r="S34" s="141">
        <f>S33+IF(F34="Z",-(#REF!*24),IF(G34="",0,(O34+P34-D34)*24))</f>
        <v>0</v>
      </c>
      <c r="T34" s="72"/>
      <c r="V34" s="169"/>
    </row>
    <row r="35" spans="1:26">
      <c r="A35" s="22"/>
      <c r="B35" s="35">
        <f t="shared" si="6"/>
        <v>43732</v>
      </c>
      <c r="C35" s="33" t="str">
        <f t="shared" si="2"/>
        <v>Mo</v>
      </c>
      <c r="D35" s="14">
        <f>IF(OR(E35="F",F35="U",F35="AU"),'meine Daten'!$C$12,IF(C35="Mo",'meine Daten'!$M$5,IF(C35="Di",'meine Daten'!$M$6,IF(C35="Mi",'meine Daten'!$M$7,IF(C35="Do",'meine Daten'!$M$8,IF(C35="Fr",'meine Daten'!$M$9,IF(C35="Sa",'meine Daten'!$M$10,IF(C35="So",'meine Daten'!$M$11))))))))</f>
        <v>0.33333333333333331</v>
      </c>
      <c r="E35" s="48" t="str">
        <f t="shared" si="0"/>
        <v/>
      </c>
      <c r="F35" s="12"/>
      <c r="G35" s="11"/>
      <c r="H35" s="4"/>
      <c r="I35" s="14">
        <f t="shared" si="5"/>
        <v>0</v>
      </c>
      <c r="J35" s="11"/>
      <c r="K35" s="4"/>
      <c r="L35" s="3"/>
      <c r="M35" s="4"/>
      <c r="N35" s="14">
        <f t="shared" si="3"/>
        <v>0</v>
      </c>
      <c r="O35" s="16">
        <f t="shared" si="1"/>
        <v>0</v>
      </c>
      <c r="P35" s="45"/>
      <c r="Q35" s="110" t="str">
        <f t="shared" si="4"/>
        <v xml:space="preserve"> </v>
      </c>
      <c r="R35" s="140">
        <f>IF(ISERROR(VLOOKUP(B35,Feiertage!$B$5:$B$21,1,FALSE)),WEEKDAY(B35,2),"Feiertag")</f>
        <v>1</v>
      </c>
      <c r="S35" s="141">
        <f>S34+IF(F35="Z",-(#REF!*24),IF(G35="",0,(O35+P35-D35)*24))</f>
        <v>0</v>
      </c>
      <c r="T35" s="72"/>
    </row>
    <row r="36" spans="1:26">
      <c r="A36" s="22"/>
      <c r="B36" s="35">
        <f t="shared" si="6"/>
        <v>43733</v>
      </c>
      <c r="C36" s="33" t="str">
        <f t="shared" si="2"/>
        <v>Di</v>
      </c>
      <c r="D36" s="14">
        <f>IF(OR(E36="F",F36="U",F36="AU"),'meine Daten'!$C$12,IF(C36="Mo",'meine Daten'!$M$5,IF(C36="Di",'meine Daten'!$M$6,IF(C36="Mi",'meine Daten'!$M$7,IF(C36="Do",'meine Daten'!$M$8,IF(C36="Fr",'meine Daten'!$M$9,IF(C36="Sa",'meine Daten'!$M$10,IF(C36="So",'meine Daten'!$M$11))))))))</f>
        <v>0.33333333333333331</v>
      </c>
      <c r="E36" s="48" t="str">
        <f t="shared" si="0"/>
        <v/>
      </c>
      <c r="F36" s="12"/>
      <c r="G36" s="11"/>
      <c r="H36" s="4"/>
      <c r="I36" s="14">
        <f t="shared" si="5"/>
        <v>0</v>
      </c>
      <c r="J36" s="11"/>
      <c r="K36" s="4"/>
      <c r="L36" s="3"/>
      <c r="M36" s="4"/>
      <c r="N36" s="14">
        <f t="shared" si="3"/>
        <v>0</v>
      </c>
      <c r="O36" s="16">
        <f t="shared" si="1"/>
        <v>0</v>
      </c>
      <c r="P36" s="45"/>
      <c r="Q36" s="110" t="str">
        <f t="shared" si="4"/>
        <v xml:space="preserve"> </v>
      </c>
      <c r="R36" s="140">
        <f>IF(ISERROR(VLOOKUP(B36,Feiertage!$B$5:$B$21,1,FALSE)),WEEKDAY(B36,2),"Feiertag")</f>
        <v>2</v>
      </c>
      <c r="S36" s="141">
        <f>S35+IF(F36="Z",-(#REF!*24),IF(G36="",0,(O36+P36-D36)*24))</f>
        <v>0</v>
      </c>
      <c r="T36" s="72"/>
    </row>
    <row r="37" spans="1:26">
      <c r="A37" s="22"/>
      <c r="B37" s="35">
        <f t="shared" si="6"/>
        <v>43734</v>
      </c>
      <c r="C37" s="33" t="str">
        <f t="shared" si="2"/>
        <v>Mi</v>
      </c>
      <c r="D37" s="14">
        <f>IF(OR(E37="F",F37="U",F37="AU"),'meine Daten'!$C$12,IF(C37="Mo",'meine Daten'!$M$5,IF(C37="Di",'meine Daten'!$M$6,IF(C37="Mi",'meine Daten'!$M$7,IF(C37="Do",'meine Daten'!$M$8,IF(C37="Fr",'meine Daten'!$M$9,IF(C37="Sa",'meine Daten'!$M$10,IF(C37="So",'meine Daten'!$M$11))))))))</f>
        <v>0.33333333333333331</v>
      </c>
      <c r="E37" s="48" t="str">
        <f t="shared" si="0"/>
        <v/>
      </c>
      <c r="F37" s="12"/>
      <c r="G37" s="11"/>
      <c r="H37" s="4"/>
      <c r="I37" s="14">
        <f t="shared" si="5"/>
        <v>0</v>
      </c>
      <c r="J37" s="11"/>
      <c r="K37" s="4"/>
      <c r="L37" s="3"/>
      <c r="M37" s="4"/>
      <c r="N37" s="14">
        <f t="shared" si="3"/>
        <v>0</v>
      </c>
      <c r="O37" s="16">
        <f t="shared" si="1"/>
        <v>0</v>
      </c>
      <c r="P37" s="45"/>
      <c r="Q37" s="110" t="str">
        <f t="shared" si="4"/>
        <v xml:space="preserve"> </v>
      </c>
      <c r="R37" s="140">
        <f>IF(ISERROR(VLOOKUP(B37,Feiertage!$B$5:$B$21,1,FALSE)),WEEKDAY(B37,2),"Feiertag")</f>
        <v>3</v>
      </c>
      <c r="S37" s="141">
        <f>S36+IF(F37="Z",-(#REF!*24),IF(G37="",0,(O37+P37-D37)*24))</f>
        <v>0</v>
      </c>
      <c r="T37" s="72"/>
    </row>
    <row r="38" spans="1:26">
      <c r="A38" s="22"/>
      <c r="B38" s="35">
        <f t="shared" si="6"/>
        <v>43735</v>
      </c>
      <c r="C38" s="33" t="str">
        <f t="shared" si="2"/>
        <v>Do</v>
      </c>
      <c r="D38" s="14">
        <f>IF(OR(E38="F",F38="U",F38="AU"),'meine Daten'!$C$12,IF(C38="Mo",'meine Daten'!$M$5,IF(C38="Di",'meine Daten'!$M$6,IF(C38="Mi",'meine Daten'!$M$7,IF(C38="Do",'meine Daten'!$M$8,IF(C38="Fr",'meine Daten'!$M$9,IF(C38="Sa",'meine Daten'!$M$10,IF(C38="So",'meine Daten'!$M$11))))))))</f>
        <v>0.33333333333333331</v>
      </c>
      <c r="E38" s="48" t="str">
        <f t="shared" si="0"/>
        <v/>
      </c>
      <c r="F38" s="12"/>
      <c r="G38" s="11"/>
      <c r="H38" s="4"/>
      <c r="I38" s="14">
        <f t="shared" si="5"/>
        <v>0</v>
      </c>
      <c r="J38" s="11"/>
      <c r="K38" s="4"/>
      <c r="L38" s="3"/>
      <c r="M38" s="4"/>
      <c r="N38" s="14">
        <f t="shared" si="3"/>
        <v>0</v>
      </c>
      <c r="O38" s="16">
        <f t="shared" si="1"/>
        <v>0</v>
      </c>
      <c r="P38" s="45"/>
      <c r="Q38" s="110" t="str">
        <f t="shared" si="4"/>
        <v xml:space="preserve"> </v>
      </c>
      <c r="R38" s="140">
        <f>IF(ISERROR(VLOOKUP(B38,Feiertage!$B$5:$B$21,1,FALSE)),WEEKDAY(B38,2),"Feiertag")</f>
        <v>4</v>
      </c>
      <c r="S38" s="141">
        <f>S37+IF(F38="Z",-(#REF!*24),IF(G38="",0,(O38+P38-D38)*24))</f>
        <v>0</v>
      </c>
      <c r="T38" s="72"/>
      <c r="V38" s="64" t="s">
        <v>25</v>
      </c>
    </row>
    <row r="39" spans="1:26">
      <c r="A39" s="22"/>
      <c r="B39" s="35">
        <f t="shared" si="6"/>
        <v>43736</v>
      </c>
      <c r="C39" s="33" t="str">
        <f t="shared" si="2"/>
        <v>Fr</v>
      </c>
      <c r="D39" s="14">
        <f>IF(OR(E39="F",F39="U",F39="AU"),'meine Daten'!$C$12,IF(C39="Mo",'meine Daten'!$M$5,IF(C39="Di",'meine Daten'!$M$6,IF(C39="Mi",'meine Daten'!$M$7,IF(C39="Do",'meine Daten'!$M$8,IF(C39="Fr",'meine Daten'!$M$9,IF(C39="Sa",'meine Daten'!$M$10,IF(C39="So",'meine Daten'!$M$11))))))))</f>
        <v>0.33333333333333331</v>
      </c>
      <c r="E39" s="48" t="str">
        <f t="shared" si="0"/>
        <v/>
      </c>
      <c r="F39" s="12"/>
      <c r="G39" s="11"/>
      <c r="H39" s="4"/>
      <c r="I39" s="14">
        <f t="shared" si="5"/>
        <v>0</v>
      </c>
      <c r="J39" s="11"/>
      <c r="K39" s="4"/>
      <c r="L39" s="3"/>
      <c r="M39" s="4"/>
      <c r="N39" s="14">
        <f t="shared" si="3"/>
        <v>0</v>
      </c>
      <c r="O39" s="16">
        <f t="shared" si="1"/>
        <v>0</v>
      </c>
      <c r="P39" s="45"/>
      <c r="Q39" s="110" t="str">
        <f t="shared" si="4"/>
        <v xml:space="preserve"> </v>
      </c>
      <c r="R39" s="140">
        <f>IF(ISERROR(VLOOKUP(B39,Feiertage!$B$5:$B$21,1,FALSE)),WEEKDAY(B39,2),"Feiertag")</f>
        <v>5</v>
      </c>
      <c r="S39" s="141">
        <f>S38+IF(F39="Z",-(#REF!*24),IF(G39="",0,(O39+P39-D39)*24))</f>
        <v>0</v>
      </c>
      <c r="T39" s="72"/>
      <c r="V39" s="64" t="s">
        <v>26</v>
      </c>
      <c r="W39" s="65"/>
      <c r="X39" s="24"/>
      <c r="Y39" s="24"/>
    </row>
    <row r="40" spans="1:26" ht="15.75" thickBot="1">
      <c r="A40" s="22"/>
      <c r="B40" s="36">
        <f t="shared" si="6"/>
        <v>43737</v>
      </c>
      <c r="C40" s="34" t="str">
        <f t="shared" si="2"/>
        <v>Sa</v>
      </c>
      <c r="D40" s="15">
        <f>IF(OR(E40="F",F40="U",F40="AU"),'meine Daten'!$C$12,IF(C40="Mo",'meine Daten'!$M$5,IF(C40="Di",'meine Daten'!$M$6,IF(C40="Mi",'meine Daten'!$M$7,IF(C40="Do",'meine Daten'!$M$8,IF(C40="Fr",'meine Daten'!$M$9,IF(C40="Sa",'meine Daten'!$M$10,IF(C40="So",'meine Daten'!$M$11))))))))</f>
        <v>0</v>
      </c>
      <c r="E40" s="49"/>
      <c r="F40" s="13"/>
      <c r="G40" s="5"/>
      <c r="H40" s="6"/>
      <c r="I40" s="15">
        <f t="shared" si="5"/>
        <v>0</v>
      </c>
      <c r="J40" s="5"/>
      <c r="K40" s="6"/>
      <c r="L40" s="10"/>
      <c r="M40" s="6"/>
      <c r="N40" s="100">
        <f t="shared" si="3"/>
        <v>0</v>
      </c>
      <c r="O40" s="75">
        <f t="shared" si="1"/>
        <v>0</v>
      </c>
      <c r="P40" s="46"/>
      <c r="Q40" s="220" t="str">
        <f t="shared" si="4"/>
        <v xml:space="preserve"> </v>
      </c>
      <c r="R40" s="178">
        <f>IF(ISERROR(VLOOKUP(B40,Feiertage!$B$5:$B$21,1,FALSE)),WEEKDAY(B40,2),"Feiertag")</f>
        <v>6</v>
      </c>
      <c r="S40" s="179" t="e">
        <f>#REF!+IF(F40="Z",-(#REF!*24),IF(G40="",0,(O40+P40-D40)*24))</f>
        <v>#REF!</v>
      </c>
      <c r="T40" s="74"/>
      <c r="V40" s="65"/>
      <c r="W40" s="65"/>
      <c r="X40" s="65"/>
      <c r="Y40" s="22"/>
    </row>
    <row r="41" spans="1:26" ht="15.75" customHeight="1" thickBot="1">
      <c r="A41" s="22"/>
      <c r="B41" s="170"/>
      <c r="C41" s="157"/>
      <c r="D41" s="157"/>
      <c r="E41" s="157"/>
      <c r="F41" s="146">
        <f>COUNTIF(F13:F40,"U")+COUNTIF(F13:F40,"Z")+COUNTIF(F13:F40,AU)</f>
        <v>0</v>
      </c>
      <c r="G41" s="146">
        <f>IF(SUM(G13:G40)&lt;=0,0,1)</f>
        <v>0</v>
      </c>
      <c r="H41" s="23"/>
      <c r="I41" s="23"/>
      <c r="J41" s="23"/>
      <c r="K41" s="23"/>
      <c r="L41" s="23"/>
      <c r="M41" s="23"/>
      <c r="N41" s="17"/>
      <c r="P41" s="44"/>
      <c r="Q41" s="143">
        <f>SUM(Q11:Q40)</f>
        <v>0</v>
      </c>
      <c r="R41" s="63"/>
      <c r="S41"/>
      <c r="U41" s="64"/>
      <c r="V41" s="65"/>
      <c r="W41" s="65"/>
      <c r="X41" s="65"/>
      <c r="Y41" s="22"/>
    </row>
    <row r="42" spans="1:26" ht="15.75" thickBot="1">
      <c r="A42" s="22"/>
      <c r="B42" s="170"/>
      <c r="C42" s="157"/>
      <c r="D42" s="157"/>
      <c r="E42" s="157"/>
      <c r="F42" s="23"/>
      <c r="G42" s="23"/>
      <c r="H42" s="23"/>
      <c r="I42" s="23"/>
      <c r="J42" s="23"/>
      <c r="K42" s="23"/>
      <c r="L42" s="23"/>
      <c r="M42" s="23"/>
      <c r="N42" s="130" t="s">
        <v>89</v>
      </c>
      <c r="O42" s="131"/>
      <c r="P42" s="132"/>
      <c r="Q42" s="133" t="str">
        <f>IF(F41+G41=0,"",SUM(Q11:Q40))</f>
        <v/>
      </c>
      <c r="R42" s="63"/>
      <c r="S42"/>
    </row>
    <row r="43" spans="1:26" ht="15.75" thickBot="1">
      <c r="A43" s="22"/>
      <c r="B43" s="64"/>
      <c r="C43" s="65"/>
      <c r="D43" s="65"/>
      <c r="E43" s="65"/>
      <c r="F43" s="24"/>
      <c r="G43" s="24"/>
      <c r="H43" s="24"/>
      <c r="I43" s="24"/>
      <c r="J43" s="24"/>
      <c r="K43" s="24"/>
      <c r="L43" s="24"/>
      <c r="M43" s="24"/>
      <c r="N43" s="171" t="s">
        <v>53</v>
      </c>
      <c r="O43" s="171"/>
      <c r="P43" s="132"/>
      <c r="Q43" s="133" t="str">
        <f>IF(OR(Q10="",Q42=""),"",Q10+Q42)</f>
        <v/>
      </c>
      <c r="R43" s="38"/>
      <c r="S43" s="66"/>
      <c r="U43" s="225"/>
      <c r="V43" s="230"/>
      <c r="W43" s="24"/>
      <c r="X43" s="24"/>
      <c r="Y43" s="24"/>
    </row>
    <row r="44" spans="1:26" ht="13.15" customHeight="1">
      <c r="A44" s="22"/>
      <c r="B44" s="64"/>
      <c r="C44" s="65"/>
      <c r="D44" s="65"/>
      <c r="E44" s="65"/>
      <c r="F44" s="65"/>
      <c r="G44" s="22"/>
      <c r="H44" s="24"/>
      <c r="I44" s="22"/>
      <c r="J44" s="24"/>
      <c r="K44" s="24"/>
      <c r="L44" s="24"/>
      <c r="M44" s="24"/>
      <c r="N44" s="24" t="s">
        <v>77</v>
      </c>
      <c r="O44" s="24"/>
      <c r="P44" s="29"/>
      <c r="Q44" s="84"/>
      <c r="R44" s="38"/>
      <c r="S44" s="66"/>
      <c r="T44" s="29"/>
      <c r="U44" s="24"/>
      <c r="V44" t="s">
        <v>112</v>
      </c>
      <c r="W44" s="30"/>
      <c r="X44" s="30"/>
      <c r="Y44" s="30"/>
    </row>
    <row r="45" spans="1:26" ht="7.15" customHeight="1" thickBot="1">
      <c r="A45" s="22"/>
      <c r="B45" s="64"/>
      <c r="C45" s="65"/>
      <c r="D45" s="65"/>
      <c r="E45" s="65"/>
      <c r="F45" s="65"/>
      <c r="G45" s="22"/>
      <c r="H45" s="24"/>
      <c r="I45" s="22"/>
      <c r="J45" s="24"/>
      <c r="N45" s="131"/>
      <c r="O45" s="24"/>
      <c r="P45" s="29"/>
      <c r="Q45" s="129"/>
      <c r="R45" s="38"/>
      <c r="S45"/>
      <c r="T45" s="29"/>
    </row>
    <row r="46" spans="1:26" ht="15" customHeight="1" thickBot="1">
      <c r="A46" s="22"/>
      <c r="N46" s="171" t="s">
        <v>78</v>
      </c>
      <c r="O46" s="24"/>
      <c r="P46" s="29"/>
      <c r="Q46" s="135">
        <f>COUNTIF(F11:F40,"U")</f>
        <v>0</v>
      </c>
      <c r="R46" s="38"/>
      <c r="S46"/>
      <c r="T46" s="29"/>
      <c r="W46" s="300" t="s">
        <v>110</v>
      </c>
      <c r="X46" s="300"/>
      <c r="Y46" s="300"/>
      <c r="Z46" s="300"/>
    </row>
    <row r="47" spans="1:26">
      <c r="A47" s="25"/>
      <c r="B47" s="291"/>
      <c r="C47" s="291"/>
      <c r="E47" s="24"/>
      <c r="F47" s="24"/>
      <c r="G47" s="24"/>
      <c r="H47" s="24"/>
      <c r="I47" s="24"/>
      <c r="J47" s="24"/>
      <c r="K47" s="24"/>
      <c r="L47" s="25"/>
      <c r="M47" s="25"/>
      <c r="N47" s="24"/>
      <c r="O47" s="24"/>
      <c r="P47" s="29"/>
      <c r="Q47" s="24"/>
      <c r="R47" s="38"/>
      <c r="S47"/>
      <c r="T47" s="76"/>
      <c r="W47" s="300"/>
      <c r="X47" s="300"/>
      <c r="Y47" s="300"/>
      <c r="Z47" s="300"/>
    </row>
    <row r="48" spans="1:26" ht="19.149999999999999" customHeight="1">
      <c r="A48" s="25"/>
      <c r="B48" s="24"/>
      <c r="C48" s="24"/>
      <c r="E48" s="24"/>
      <c r="F48" s="24"/>
      <c r="G48" s="24"/>
      <c r="H48" s="24"/>
      <c r="I48" s="24"/>
      <c r="J48" s="24"/>
      <c r="K48" s="24"/>
      <c r="L48" s="25"/>
      <c r="M48" s="25"/>
      <c r="P48"/>
      <c r="R48" s="172"/>
      <c r="S48"/>
      <c r="T48" s="77"/>
      <c r="W48" s="300" t="s">
        <v>102</v>
      </c>
      <c r="X48" s="300"/>
      <c r="Y48" s="300"/>
      <c r="Z48" s="300"/>
    </row>
    <row r="49" spans="1:26" ht="24" customHeight="1">
      <c r="A49" s="25"/>
      <c r="B49" s="25"/>
      <c r="C49" s="25"/>
      <c r="D49" s="25"/>
      <c r="E49" s="25"/>
      <c r="F49" s="25"/>
      <c r="G49" s="25"/>
      <c r="H49" s="25"/>
      <c r="I49" s="25"/>
      <c r="J49" s="25"/>
      <c r="K49" s="25"/>
      <c r="L49" s="25"/>
      <c r="M49" s="25"/>
      <c r="P49"/>
      <c r="R49" s="180"/>
      <c r="S49" s="180"/>
      <c r="T49" s="180"/>
      <c r="V49" s="298" t="s">
        <v>120</v>
      </c>
      <c r="W49" s="298"/>
      <c r="X49" s="298"/>
      <c r="Y49" s="298"/>
      <c r="Z49" s="298"/>
    </row>
    <row r="50" spans="1:26" s="40" customFormat="1" ht="14.45" customHeight="1">
      <c r="A50" s="39"/>
      <c r="B50" s="39"/>
      <c r="C50" s="39"/>
      <c r="D50" s="39"/>
      <c r="E50" s="39"/>
      <c r="F50" s="39"/>
      <c r="G50" s="39"/>
      <c r="H50" s="39"/>
      <c r="I50" s="39"/>
      <c r="J50" s="39"/>
      <c r="K50" s="39"/>
      <c r="L50" s="39"/>
      <c r="M50" s="39"/>
      <c r="R50" s="172"/>
      <c r="S50"/>
      <c r="U50"/>
      <c r="V50" s="251"/>
      <c r="W50" s="251"/>
      <c r="X50" s="251"/>
      <c r="Y50" s="251"/>
      <c r="Z50" s="251"/>
    </row>
    <row r="51" spans="1:26" ht="12.6" customHeight="1">
      <c r="A51" s="25"/>
      <c r="B51" s="24"/>
      <c r="C51" s="24"/>
      <c r="E51" s="24"/>
      <c r="F51" s="24"/>
      <c r="G51" s="24"/>
      <c r="H51" s="24"/>
      <c r="I51" s="24"/>
      <c r="J51" s="24"/>
      <c r="K51" s="24"/>
      <c r="L51" s="25"/>
      <c r="M51" s="25"/>
      <c r="P51" s="199"/>
      <c r="R51" s="172"/>
      <c r="S51"/>
      <c r="T51" s="77"/>
    </row>
    <row r="52" spans="1:26" ht="9" customHeight="1">
      <c r="A52" s="25"/>
      <c r="B52" s="25"/>
      <c r="C52" s="25"/>
      <c r="D52" s="25"/>
      <c r="E52" s="25"/>
      <c r="F52" s="25"/>
      <c r="G52" s="25"/>
      <c r="H52" s="25"/>
      <c r="I52" s="25"/>
      <c r="J52" s="25"/>
      <c r="K52" s="25"/>
      <c r="L52" s="25"/>
      <c r="M52" s="25"/>
      <c r="P52" s="198"/>
      <c r="Q52" s="196"/>
      <c r="R52" s="180"/>
      <c r="S52" s="180"/>
      <c r="T52" s="180"/>
    </row>
    <row r="53" spans="1:26" s="40" customFormat="1">
      <c r="A53" s="39"/>
      <c r="B53" s="39"/>
      <c r="C53" s="39"/>
      <c r="D53" s="39"/>
      <c r="E53" s="39"/>
      <c r="F53" s="39"/>
      <c r="G53" s="39"/>
      <c r="H53" s="39"/>
      <c r="I53" s="39"/>
      <c r="J53" s="39"/>
      <c r="K53" s="39"/>
      <c r="L53" s="39"/>
      <c r="M53" s="39"/>
      <c r="N53"/>
      <c r="O53"/>
      <c r="P53" s="31"/>
      <c r="Q53"/>
      <c r="R53" s="172"/>
      <c r="S53"/>
    </row>
    <row r="54" spans="1:26" s="40" customFormat="1">
      <c r="B54" s="42"/>
      <c r="C54" s="43"/>
      <c r="D54" s="43"/>
      <c r="J54" s="174"/>
      <c r="K54" s="174"/>
      <c r="L54" s="174"/>
      <c r="M54" s="174"/>
      <c r="N54" s="174"/>
      <c r="O54" s="174"/>
      <c r="P54" s="44"/>
      <c r="R54" s="56"/>
      <c r="S54" s="57"/>
    </row>
    <row r="55" spans="1:26" s="40" customFormat="1">
      <c r="B55" s="42"/>
      <c r="C55" s="43"/>
      <c r="D55" s="43"/>
      <c r="P55" s="44"/>
      <c r="R55" s="56"/>
      <c r="S55" s="57"/>
    </row>
    <row r="56" spans="1:26" s="40" customFormat="1">
      <c r="B56" s="42"/>
      <c r="C56" s="43"/>
      <c r="D56" s="43"/>
      <c r="K56" s="42"/>
      <c r="P56" s="44"/>
      <c r="R56" s="56"/>
      <c r="S56" s="57"/>
    </row>
    <row r="57" spans="1:26" s="40" customFormat="1">
      <c r="B57" s="42"/>
      <c r="C57" s="43"/>
      <c r="D57" s="43"/>
      <c r="P57" s="44"/>
      <c r="R57" s="56"/>
      <c r="S57" s="57"/>
    </row>
    <row r="58" spans="1:26" s="40" customFormat="1">
      <c r="B58" s="42"/>
      <c r="C58" s="43"/>
      <c r="D58" s="43"/>
      <c r="P58" s="44"/>
      <c r="R58" s="56"/>
      <c r="S58" s="57"/>
    </row>
    <row r="59" spans="1:26" s="40" customFormat="1">
      <c r="B59" s="42"/>
      <c r="C59" s="43"/>
      <c r="D59" s="43"/>
      <c r="P59" s="44"/>
      <c r="R59" s="56"/>
      <c r="S59" s="57"/>
    </row>
    <row r="60" spans="1:26" s="40" customFormat="1">
      <c r="B60" s="42"/>
      <c r="C60" s="43"/>
      <c r="D60" s="43"/>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175"/>
      <c r="P63" s="44"/>
      <c r="R63" s="56"/>
      <c r="S63" s="57"/>
    </row>
    <row r="64" spans="1:26" s="40" customFormat="1">
      <c r="P64" s="44"/>
      <c r="R64" s="56"/>
      <c r="S64" s="57"/>
      <c r="T64"/>
    </row>
    <row r="65" spans="20:26">
      <c r="U65" s="40"/>
      <c r="V65" s="40"/>
      <c r="W65" s="40"/>
      <c r="X65" s="40"/>
      <c r="Y65" s="40"/>
      <c r="Z65" s="40"/>
    </row>
    <row r="66" spans="20:26">
      <c r="U66" s="40"/>
      <c r="V66" s="40"/>
      <c r="W66" s="40"/>
      <c r="X66" s="40"/>
      <c r="Y66" s="40"/>
      <c r="Z66" s="40"/>
    </row>
    <row r="67" spans="20:26">
      <c r="U67" s="40"/>
      <c r="V67" s="40"/>
      <c r="W67" s="40"/>
      <c r="X67" s="40"/>
      <c r="Y67" s="40"/>
      <c r="Z67" s="40"/>
    </row>
    <row r="74" spans="20:26">
      <c r="T74" s="40"/>
    </row>
  </sheetData>
  <sheetProtection algorithmName="SHA-512" hashValue="YJ5JsxX3pI9KK5dEAmOLTGxKasBmrjuB+80V9iQ3dneQ6gNxKESu3cz3mvLq04BwvRlciUyfgjebWwJPUoviuQ==" saltValue="tcVcq5i7kx4okmJU0rAJTA==" spinCount="100000" sheet="1" objects="1" scenarios="1" selectLockedCells="1"/>
  <mergeCells count="14">
    <mergeCell ref="V49:Z49"/>
    <mergeCell ref="W46:Z47"/>
    <mergeCell ref="B10:P10"/>
    <mergeCell ref="B47:C47"/>
    <mergeCell ref="P4:Q4"/>
    <mergeCell ref="B7:B9"/>
    <mergeCell ref="C7:C9"/>
    <mergeCell ref="D7:D9"/>
    <mergeCell ref="E7:E9"/>
    <mergeCell ref="F7:F9"/>
    <mergeCell ref="P7:P8"/>
    <mergeCell ref="J8:K8"/>
    <mergeCell ref="L8:M8"/>
    <mergeCell ref="W48:Z48"/>
  </mergeCells>
  <conditionalFormatting sqref="C11:C40 E11:F40">
    <cfRule type="cellIs" dxfId="90" priority="24" operator="equal">
      <formula>"SO"</formula>
    </cfRule>
    <cfRule type="cellIs" dxfId="89" priority="25" operator="equal">
      <formula>"SA"</formula>
    </cfRule>
  </conditionalFormatting>
  <conditionalFormatting sqref="D11:D40 I11:Q11">
    <cfRule type="cellIs" dxfId="88" priority="23" operator="equal">
      <formula>"F"</formula>
    </cfRule>
  </conditionalFormatting>
  <conditionalFormatting sqref="O11:O40">
    <cfRule type="cellIs" dxfId="87" priority="22" operator="greaterThan">
      <formula>0.416666666666667</formula>
    </cfRule>
  </conditionalFormatting>
  <conditionalFormatting sqref="O40">
    <cfRule type="expression" dxfId="86" priority="21">
      <formula>AND($D40&lt;&gt;0,AND($F40="",$E40="",$G40=""))</formula>
    </cfRule>
  </conditionalFormatting>
  <conditionalFormatting sqref="O11:O39">
    <cfRule type="expression" dxfId="85" priority="20">
      <formula>AND($D11&lt;&gt;0,AND($F11="",$E11="",$G11=""))</formula>
    </cfRule>
  </conditionalFormatting>
  <conditionalFormatting sqref="T11">
    <cfRule type="cellIs" dxfId="84" priority="19" operator="equal">
      <formula>"F"</formula>
    </cfRule>
  </conditionalFormatting>
  <conditionalFormatting sqref="G11:H11">
    <cfRule type="cellIs" dxfId="83" priority="18" operator="equal">
      <formula>"F"</formula>
    </cfRule>
  </conditionalFormatting>
  <conditionalFormatting sqref="N12:N39">
    <cfRule type="cellIs" dxfId="82" priority="17" operator="equal">
      <formula>"F"</formula>
    </cfRule>
  </conditionalFormatting>
  <conditionalFormatting sqref="O5">
    <cfRule type="containsText" dxfId="81" priority="12" operator="containsText" text="bedeutet:">
      <formula>NOT(ISERROR(SEARCH("bedeutet:",O5)))</formula>
    </cfRule>
    <cfRule type="containsText" dxfId="80" priority="13" operator="containsText" text="bedeutet:">
      <formula>NOT(ISERROR(SEARCH("bedeutet:",O5)))</formula>
    </cfRule>
    <cfRule type="containsText" dxfId="79" priority="14" operator="containsText" text="bedeutet:">
      <formula>NOT(ISERROR(SEARCH("bedeutet:",O5)))</formula>
    </cfRule>
    <cfRule type="cellIs" dxfId="78" priority="15" operator="equal">
      <formula>"bedeutet:"</formula>
    </cfRule>
    <cfRule type="cellIs" dxfId="77" priority="16" operator="equal">
      <formula>"bedeutet:"</formula>
    </cfRule>
  </conditionalFormatting>
  <conditionalFormatting sqref="O40">
    <cfRule type="expression" dxfId="76" priority="11">
      <formula>AND($D40&lt;&gt;0,AND($F40="",$E40="",$G40=""))</formula>
    </cfRule>
  </conditionalFormatting>
  <conditionalFormatting sqref="Q10:Q11 Q41">
    <cfRule type="cellIs" dxfId="75" priority="10" operator="lessThan">
      <formula>0</formula>
    </cfRule>
  </conditionalFormatting>
  <conditionalFormatting sqref="Q42:Q46">
    <cfRule type="cellIs" dxfId="74" priority="9" operator="equal">
      <formula>0</formula>
    </cfRule>
  </conditionalFormatting>
  <conditionalFormatting sqref="Q11">
    <cfRule type="cellIs" dxfId="73" priority="8" operator="equal">
      <formula>0</formula>
    </cfRule>
  </conditionalFormatting>
  <conditionalFormatting sqref="B11:B40">
    <cfRule type="timePeriod" dxfId="72" priority="7" timePeriod="today">
      <formula>FLOOR(B11,1)=TODAY()</formula>
    </cfRule>
  </conditionalFormatting>
  <conditionalFormatting sqref="Q12:Q40">
    <cfRule type="cellIs" dxfId="71" priority="3" operator="equal">
      <formula>"F"</formula>
    </cfRule>
  </conditionalFormatting>
  <conditionalFormatting sqref="Q12:Q40">
    <cfRule type="cellIs" dxfId="70" priority="2" operator="lessThan">
      <formula>0</formula>
    </cfRule>
  </conditionalFormatting>
  <conditionalFormatting sqref="Q12:Q40">
    <cfRule type="cellIs" dxfId="69" priority="1" operator="equal">
      <formula>0</formula>
    </cfRule>
  </conditionalFormatting>
  <hyperlinks>
    <hyperlink ref="W46:Z47" r:id="rId1" display="„Der Arbeitszeit-Checker“ von Simone Back für www.arbeitszeit-klug-gestalten.de " xr:uid="{00000000-0004-0000-0A00-000000000000}"/>
    <hyperlink ref="W48:Z48" r:id="rId2" display="https://creativecommons.org/licenses/by-sa/4.0/deed.de" xr:uid="{00000000-0004-0000-0A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4">
    <pageSetUpPr fitToPage="1"/>
  </sheetPr>
  <dimension ref="A1:Z72"/>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43738</v>
      </c>
      <c r="T1" s="154">
        <f>B11</f>
        <v>43738</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Sept!Q43</f>
        <v/>
      </c>
      <c r="R10" s="138"/>
      <c r="S10" s="139"/>
      <c r="T10" s="103"/>
      <c r="W10" s="232"/>
      <c r="X10" s="232"/>
      <c r="Y10" s="232"/>
      <c r="Z10" s="232"/>
    </row>
    <row r="11" spans="1:26">
      <c r="A11" s="22"/>
      <c r="B11" s="109">
        <f>Sept!B40+1</f>
        <v>43738</v>
      </c>
      <c r="C11" s="104" t="str">
        <f>TEXT(B11,"TTT")</f>
        <v>So</v>
      </c>
      <c r="D11" s="105">
        <f>IF(OR(E11="F",F11="U",F11="AU"),'meine Daten'!$C$12,IF(C11="Mo",'meine Daten'!$M$13,IF(C11="Di",'meine Daten'!$M$14,IF(C11="Mi",'meine Daten'!$M$15,IF(C11="Do",'meine Daten'!$M$16,IF(C11="Fr",'meine Daten'!$M$17,IF(C11="Sa",'meine Daten'!$M$18,IF(C11="So",'meine Daten'!$M$19))))))))</f>
        <v>0</v>
      </c>
      <c r="E11" s="106" t="str">
        <f t="shared" ref="E11:E40" si="0">IF(R11="Feiertag","F","")</f>
        <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f>IF(ISERROR(VLOOKUP(B11,Feiertage!$B$5:$B$21,1,FALSE)),WEEKDAY(B11,2),"Feiertag")</f>
        <v>7</v>
      </c>
      <c r="S11" s="141">
        <f>IF(G11="",0,(O11+P11-D11)*24)</f>
        <v>0</v>
      </c>
      <c r="T11" s="71"/>
      <c r="W11" s="232"/>
      <c r="X11" s="232"/>
      <c r="Y11" s="232"/>
      <c r="Z11" s="232"/>
    </row>
    <row r="12" spans="1:26">
      <c r="A12" s="22"/>
      <c r="B12" s="109">
        <f>B11+1</f>
        <v>43739</v>
      </c>
      <c r="C12" s="33" t="str">
        <f t="shared" ref="C12:C41" si="2">TEXT(B12,"TTT")</f>
        <v>Mo</v>
      </c>
      <c r="D12" s="14">
        <f>IF(OR(E12="F",F12="U",F12="AU"),'meine Daten'!$C$12,IF(C12="Mo",'meine Daten'!$M$13,IF(C12="Di",'meine Daten'!$M$14,IF(C12="Mi",'meine Daten'!$M$15,IF(C12="Do",'meine Daten'!$M$16,IF(C12="Fr",'meine Daten'!$M$17,IF(C12="Sa",'meine Daten'!$M$18,IF(C12="So",'meine Daten'!$M$19))))))))</f>
        <v>0.33333333333333331</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1</v>
      </c>
      <c r="S12" s="141">
        <f>S11+IF(F12="Z",-(#REF!*24),IF(G12="",0,(O12+P12-D12)*24))</f>
        <v>0</v>
      </c>
      <c r="T12" s="72"/>
      <c r="W12" s="232"/>
      <c r="X12" s="232"/>
      <c r="Y12" s="232"/>
      <c r="Z12" s="232"/>
    </row>
    <row r="13" spans="1:26">
      <c r="A13" s="22"/>
      <c r="B13" s="35">
        <f t="shared" ref="B13:B41" si="5">B12+1</f>
        <v>43740</v>
      </c>
      <c r="C13" s="33" t="str">
        <f t="shared" si="2"/>
        <v>Di</v>
      </c>
      <c r="D13" s="14">
        <f>IF(OR(E13="F",F13="U",F13="AU"),'meine Daten'!$C$12,IF(C13="Mo",'meine Daten'!$M$13,IF(C13="Di",'meine Daten'!$M$14,IF(C13="Mi",'meine Daten'!$M$15,IF(C13="Do",'meine Daten'!$M$16,IF(C13="Fr",'meine Daten'!$M$17,IF(C13="Sa",'meine Daten'!$M$18,IF(C13="So",'meine Daten'!$M$19))))))))</f>
        <v>0</v>
      </c>
      <c r="E13" s="48" t="str">
        <f t="shared" si="0"/>
        <v>F</v>
      </c>
      <c r="F13" s="12"/>
      <c r="G13" s="3"/>
      <c r="H13" s="4"/>
      <c r="I13" s="14">
        <f t="shared" ref="I13:I41" si="6">H13-G13</f>
        <v>0</v>
      </c>
      <c r="J13" s="3"/>
      <c r="K13" s="4"/>
      <c r="L13" s="3"/>
      <c r="M13" s="4"/>
      <c r="N13" s="14">
        <f t="shared" si="3"/>
        <v>0</v>
      </c>
      <c r="O13" s="16">
        <f t="shared" si="1"/>
        <v>0</v>
      </c>
      <c r="P13" s="45"/>
      <c r="Q13" s="110" t="str">
        <f t="shared" si="4"/>
        <v xml:space="preserve"> </v>
      </c>
      <c r="R13" s="140" t="str">
        <f>IF(ISERROR(VLOOKUP(B13,Feiertage!$B$5:$B$21,1,FALSE)),WEEKDAY(B13,2),"Feiertag")</f>
        <v>Feiertag</v>
      </c>
      <c r="S13" s="141">
        <f>S12+IF(F13="Z",-(#REF!*24),IF(G13="",0,(O13+P13-D13)*24))</f>
        <v>0</v>
      </c>
      <c r="T13" s="72"/>
    </row>
    <row r="14" spans="1:26">
      <c r="A14" s="22"/>
      <c r="B14" s="35">
        <f t="shared" si="5"/>
        <v>43741</v>
      </c>
      <c r="C14" s="33" t="str">
        <f t="shared" si="2"/>
        <v>Mi</v>
      </c>
      <c r="D14" s="14">
        <f>IF(OR(E14="F",F14="U",F14="AU"),'meine Daten'!$C$12,IF(C14="Mo",'meine Daten'!$M$13,IF(C14="Di",'meine Daten'!$M$14,IF(C14="Mi",'meine Daten'!$M$15,IF(C14="Do",'meine Daten'!$M$16,IF(C14="Fr",'meine Daten'!$M$17,IF(C14="Sa",'meine Daten'!$M$18,IF(C14="So",'meine Daten'!$M$19))))))))</f>
        <v>0.33333333333333331</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3</v>
      </c>
      <c r="S14" s="141">
        <f>S13+IF(F14="Z",-(#REF!*24),IF(G14="",0,(O14+P14-D14)*24))</f>
        <v>0</v>
      </c>
      <c r="T14" s="72"/>
    </row>
    <row r="15" spans="1:26">
      <c r="A15" s="22"/>
      <c r="B15" s="35">
        <f t="shared" si="5"/>
        <v>43742</v>
      </c>
      <c r="C15" s="33" t="str">
        <f t="shared" si="2"/>
        <v>Do</v>
      </c>
      <c r="D15" s="14">
        <f>IF(OR(E15="F",F15="U",F15="AU"),'meine Daten'!$C$12,IF(C15="Mo",'meine Daten'!$M$13,IF(C15="Di",'meine Daten'!$M$14,IF(C15="Mi",'meine Daten'!$M$15,IF(C15="Do",'meine Daten'!$M$16,IF(C15="Fr",'meine Daten'!$M$17,IF(C15="Sa",'meine Daten'!$M$18,IF(C15="So",'meine Daten'!$M$19))))))))</f>
        <v>0.33333333333333331</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4</v>
      </c>
      <c r="S15" s="141">
        <f>S14+IF(F15="Z",-(#REF!*24),IF(G15="",0,(O15+P15-D15)*24))</f>
        <v>0</v>
      </c>
      <c r="T15" s="72"/>
    </row>
    <row r="16" spans="1:26">
      <c r="A16" s="22"/>
      <c r="B16" s="35">
        <f t="shared" si="5"/>
        <v>43743</v>
      </c>
      <c r="C16" s="33" t="str">
        <f t="shared" si="2"/>
        <v>Fr</v>
      </c>
      <c r="D16" s="14">
        <f>IF(OR(E16="F",F16="U",F16="AU"),'meine Daten'!$C$12,IF(C16="Mo",'meine Daten'!$M$13,IF(C16="Di",'meine Daten'!$M$14,IF(C16="Mi",'meine Daten'!$M$15,IF(C16="Do",'meine Daten'!$M$16,IF(C16="Fr",'meine Daten'!$M$17,IF(C16="Sa",'meine Daten'!$M$18,IF(C16="So",'meine Daten'!$M$19))))))))</f>
        <v>0.33333333333333331</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5</v>
      </c>
      <c r="S16" s="141">
        <f>S15+IF(F16="Z",-(#REF!*24),IF(G16="",0,(O16+P16-D16)*24))</f>
        <v>0</v>
      </c>
      <c r="T16" s="72"/>
    </row>
    <row r="17" spans="1:20">
      <c r="A17" s="22"/>
      <c r="B17" s="35">
        <f t="shared" si="5"/>
        <v>43744</v>
      </c>
      <c r="C17" s="33" t="str">
        <f t="shared" si="2"/>
        <v>Sa</v>
      </c>
      <c r="D17" s="14">
        <f>IF(OR(E17="F",F17="U",F17="AU"),'meine Daten'!$C$12,IF(C17="Mo",'meine Daten'!$M$13,IF(C17="Di",'meine Daten'!$M$14,IF(C17="Mi",'meine Daten'!$M$15,IF(C17="Do",'meine Daten'!$M$16,IF(C17="Fr",'meine Daten'!$M$17,IF(C17="Sa",'meine Daten'!$M$18,IF(C17="So",'meine Daten'!$M$19))))))))</f>
        <v>0</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6</v>
      </c>
      <c r="S17" s="141">
        <f>S16+IF(F17="Z",-(#REF!*24),IF(G17="",0,(O17+P17-D17)*24))</f>
        <v>0</v>
      </c>
      <c r="T17" s="72"/>
    </row>
    <row r="18" spans="1:20">
      <c r="A18" s="22"/>
      <c r="B18" s="35">
        <f t="shared" si="5"/>
        <v>43745</v>
      </c>
      <c r="C18" s="33" t="str">
        <f t="shared" si="2"/>
        <v>So</v>
      </c>
      <c r="D18" s="14">
        <f>IF(OR(E18="F",F18="U",F18="AU"),'meine Daten'!$C$12,IF(C18="Mo",'meine Daten'!$M$13,IF(C18="Di",'meine Daten'!$M$14,IF(C18="Mi",'meine Daten'!$M$15,IF(C18="Do",'meine Daten'!$M$16,IF(C18="Fr",'meine Daten'!$M$17,IF(C18="Sa",'meine Daten'!$M$18,IF(C18="So",'meine Daten'!$M$19))))))))</f>
        <v>0</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7</v>
      </c>
      <c r="S18" s="141">
        <f>S17+IF(F18="Z",-(#REF!*24),IF(G18="",0,(O18+P18-D18)*24))</f>
        <v>0</v>
      </c>
      <c r="T18" s="72"/>
    </row>
    <row r="19" spans="1:20">
      <c r="A19" s="22"/>
      <c r="B19" s="35">
        <f t="shared" si="5"/>
        <v>43746</v>
      </c>
      <c r="C19" s="33" t="str">
        <f t="shared" si="2"/>
        <v>Mo</v>
      </c>
      <c r="D19" s="14">
        <f>IF(OR(E19="F",F19="U",F19="AU"),'meine Daten'!$C$12,IF(C19="Mo",'meine Daten'!$M$13,IF(C19="Di",'meine Daten'!$M$14,IF(C19="Mi",'meine Daten'!$M$15,IF(C19="Do",'meine Daten'!$M$16,IF(C19="Fr",'meine Daten'!$M$17,IF(C19="Sa",'meine Daten'!$M$18,IF(C19="So",'meine Daten'!$M$19))))))))</f>
        <v>0.33333333333333331</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1</v>
      </c>
      <c r="S19" s="141">
        <f>S18+IF(F19="Z",-(#REF!*24),IF(G19="",0,(O19+P19-D19)*24))</f>
        <v>0</v>
      </c>
      <c r="T19" s="72"/>
    </row>
    <row r="20" spans="1:20">
      <c r="A20" s="22"/>
      <c r="B20" s="35">
        <f t="shared" si="5"/>
        <v>43747</v>
      </c>
      <c r="C20" s="33" t="str">
        <f t="shared" si="2"/>
        <v>Di</v>
      </c>
      <c r="D20" s="14">
        <f>IF(OR(E20="F",F20="U",F20="AU"),'meine Daten'!$C$12,IF(C20="Mo",'meine Daten'!$M$13,IF(C20="Di",'meine Daten'!$M$14,IF(C20="Mi",'meine Daten'!$M$15,IF(C20="Do",'meine Daten'!$M$16,IF(C20="Fr",'meine Daten'!$M$17,IF(C20="Sa",'meine Daten'!$M$18,IF(C20="So",'meine Daten'!$M$19))))))))</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2</v>
      </c>
      <c r="S20" s="141">
        <f>S19+IF(F20="Z",-(#REF!*24),IF(G20="",0,(O20+P20-D20)*24))</f>
        <v>0</v>
      </c>
      <c r="T20" s="72"/>
    </row>
    <row r="21" spans="1:20">
      <c r="A21" s="22"/>
      <c r="B21" s="35">
        <f t="shared" si="5"/>
        <v>43748</v>
      </c>
      <c r="C21" s="33" t="str">
        <f t="shared" si="2"/>
        <v>Mi</v>
      </c>
      <c r="D21" s="14">
        <f>IF(OR(E21="F",F21="U",F21="AU"),'meine Daten'!$C$12,IF(C21="Mo",'meine Daten'!$M$13,IF(C21="Di",'meine Daten'!$M$14,IF(C21="Mi",'meine Daten'!$M$15,IF(C21="Do",'meine Daten'!$M$16,IF(C21="Fr",'meine Daten'!$M$17,IF(C21="Sa",'meine Daten'!$M$18,IF(C21="So",'meine Daten'!$M$19))))))))</f>
        <v>0.33333333333333331</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3</v>
      </c>
      <c r="S21" s="141">
        <f>S20+IF(F21="Z",-(#REF!*24),IF(G21="",0,(O21+P21-D21)*24))</f>
        <v>0</v>
      </c>
      <c r="T21" s="72"/>
    </row>
    <row r="22" spans="1:20">
      <c r="A22" s="22"/>
      <c r="B22" s="35">
        <f t="shared" si="5"/>
        <v>43749</v>
      </c>
      <c r="C22" s="33" t="str">
        <f t="shared" si="2"/>
        <v>Do</v>
      </c>
      <c r="D22" s="14">
        <f>IF(OR(E22="F",F22="U",F22="AU"),'meine Daten'!$C$12,IF(C22="Mo",'meine Daten'!$M$13,IF(C22="Di",'meine Daten'!$M$14,IF(C22="Mi",'meine Daten'!$M$15,IF(C22="Do",'meine Daten'!$M$16,IF(C22="Fr",'meine Daten'!$M$17,IF(C22="Sa",'meine Daten'!$M$18,IF(C22="So",'meine Daten'!$M$19))))))))</f>
        <v>0.33333333333333331</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4</v>
      </c>
      <c r="S22" s="141">
        <f>S21+IF(F22="Z",-(#REF!*24),IF(G22="",0,(O22+P22-D22)*24))</f>
        <v>0</v>
      </c>
      <c r="T22" s="72"/>
    </row>
    <row r="23" spans="1:20">
      <c r="A23" s="22"/>
      <c r="B23" s="35">
        <f t="shared" si="5"/>
        <v>43750</v>
      </c>
      <c r="C23" s="33" t="str">
        <f t="shared" si="2"/>
        <v>Fr</v>
      </c>
      <c r="D23" s="14">
        <f>IF(OR(E23="F",F23="U",F23="AU"),'meine Daten'!$C$12,IF(C23="Mo",'meine Daten'!$M$13,IF(C23="Di",'meine Daten'!$M$14,IF(C23="Mi",'meine Daten'!$M$15,IF(C23="Do",'meine Daten'!$M$16,IF(C23="Fr",'meine Daten'!$M$17,IF(C23="Sa",'meine Daten'!$M$18,IF(C23="So",'meine Daten'!$M$19))))))))</f>
        <v>0.33333333333333331</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5</v>
      </c>
      <c r="S23" s="141">
        <f>S22+IF(F23="Z",-(#REF!*24),IF(G23="",0,(O23+P23-D23)*24))</f>
        <v>0</v>
      </c>
      <c r="T23" s="72"/>
    </row>
    <row r="24" spans="1:20">
      <c r="A24" s="22"/>
      <c r="B24" s="35">
        <f t="shared" si="5"/>
        <v>43751</v>
      </c>
      <c r="C24" s="33" t="str">
        <f t="shared" si="2"/>
        <v>Sa</v>
      </c>
      <c r="D24" s="14">
        <f>IF(OR(E24="F",F24="U",F24="AU"),'meine Daten'!$C$12,IF(C24="Mo",'meine Daten'!$M$13,IF(C24="Di",'meine Daten'!$M$14,IF(C24="Mi",'meine Daten'!$M$15,IF(C24="Do",'meine Daten'!$M$16,IF(C24="Fr",'meine Daten'!$M$17,IF(C24="Sa",'meine Daten'!$M$18,IF(C24="So",'meine Daten'!$M$19))))))))</f>
        <v>0</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6</v>
      </c>
      <c r="S24" s="141">
        <f>S23+IF(F24="Z",-(#REF!*24),IF(G24="",0,(O24+P24-D24)*24))</f>
        <v>0</v>
      </c>
      <c r="T24" s="72"/>
    </row>
    <row r="25" spans="1:20">
      <c r="A25" s="22"/>
      <c r="B25" s="35">
        <f t="shared" si="5"/>
        <v>43752</v>
      </c>
      <c r="C25" s="33" t="str">
        <f t="shared" si="2"/>
        <v>So</v>
      </c>
      <c r="D25" s="14">
        <f>IF(OR(E25="F",F25="U",F25="AU"),'meine Daten'!$C$12,IF(C25="Mo",'meine Daten'!$M$13,IF(C25="Di",'meine Daten'!$M$14,IF(C25="Mi",'meine Daten'!$M$15,IF(C25="Do",'meine Daten'!$M$16,IF(C25="Fr",'meine Daten'!$M$17,IF(C25="Sa",'meine Daten'!$M$18,IF(C25="So",'meine Daten'!$M$19))))))))</f>
        <v>0</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7</v>
      </c>
      <c r="S25" s="141">
        <f>S24+IF(F25="Z",-(#REF!*24),IF(G25="",0,(O25+P25-D25)*24))</f>
        <v>0</v>
      </c>
      <c r="T25" s="72"/>
    </row>
    <row r="26" spans="1:20">
      <c r="A26" s="22"/>
      <c r="B26" s="35">
        <f t="shared" si="5"/>
        <v>43753</v>
      </c>
      <c r="C26" s="33" t="str">
        <f t="shared" si="2"/>
        <v>Mo</v>
      </c>
      <c r="D26" s="14">
        <f>IF(OR(E26="F",F26="U",F26="AU"),'meine Daten'!$C$12,IF(C26="Mo",'meine Daten'!$M$13,IF(C26="Di",'meine Daten'!$M$14,IF(C26="Mi",'meine Daten'!$M$15,IF(C26="Do",'meine Daten'!$M$16,IF(C26="Fr",'meine Daten'!$M$17,IF(C26="Sa",'meine Daten'!$M$18,IF(C26="So",'meine Daten'!$M$19))))))))</f>
        <v>0.33333333333333331</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1</v>
      </c>
      <c r="S26" s="141">
        <f>S25+IF(F26="Z",-(#REF!*24),IF(G26="",0,(O26+P26-D26)*24))</f>
        <v>0</v>
      </c>
      <c r="T26" s="72"/>
    </row>
    <row r="27" spans="1:20">
      <c r="A27" s="22"/>
      <c r="B27" s="35">
        <f t="shared" si="5"/>
        <v>43754</v>
      </c>
      <c r="C27" s="33" t="str">
        <f t="shared" si="2"/>
        <v>Di</v>
      </c>
      <c r="D27" s="14">
        <f>IF(OR(E27="F",F27="U",F27="AU"),'meine Daten'!$C$12,IF(C27="Mo",'meine Daten'!$M$13,IF(C27="Di",'meine Daten'!$M$14,IF(C27="Mi",'meine Daten'!$M$15,IF(C27="Do",'meine Daten'!$M$16,IF(C27="Fr",'meine Daten'!$M$17,IF(C27="Sa",'meine Daten'!$M$18,IF(C27="So",'meine Daten'!$M$19))))))))</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2</v>
      </c>
      <c r="S27" s="141">
        <f>S26+IF(F27="Z",-(#REF!*24),IF(G27="",0,(O27+P27-D27)*24))</f>
        <v>0</v>
      </c>
      <c r="T27" s="72"/>
    </row>
    <row r="28" spans="1:20">
      <c r="A28" s="22"/>
      <c r="B28" s="35">
        <f t="shared" si="5"/>
        <v>43755</v>
      </c>
      <c r="C28" s="33" t="str">
        <f t="shared" si="2"/>
        <v>Mi</v>
      </c>
      <c r="D28" s="14">
        <f>IF(OR(E28="F",F28="U",F28="AU"),'meine Daten'!$C$12,IF(C28="Mo",'meine Daten'!$M$13,IF(C28="Di",'meine Daten'!$M$14,IF(C28="Mi",'meine Daten'!$M$15,IF(C28="Do",'meine Daten'!$M$16,IF(C28="Fr",'meine Daten'!$M$17,IF(C28="Sa",'meine Daten'!$M$18,IF(C28="So",'meine Daten'!$M$19))))))))</f>
        <v>0.33333333333333331</v>
      </c>
      <c r="E28" s="48" t="str">
        <f t="shared" si="0"/>
        <v/>
      </c>
      <c r="F28" s="12"/>
      <c r="G28" s="3"/>
      <c r="H28" s="4"/>
      <c r="I28" s="14">
        <f t="shared" si="6"/>
        <v>0</v>
      </c>
      <c r="J28" s="3"/>
      <c r="K28" s="4"/>
      <c r="L28" s="3"/>
      <c r="M28" s="4"/>
      <c r="N28" s="14">
        <f t="shared" si="3"/>
        <v>0</v>
      </c>
      <c r="O28" s="16">
        <f t="shared" si="1"/>
        <v>0</v>
      </c>
      <c r="P28" s="45"/>
      <c r="Q28" s="110" t="str">
        <f t="shared" si="4"/>
        <v xml:space="preserve"> </v>
      </c>
      <c r="R28" s="140">
        <f>IF(ISERROR(VLOOKUP(B28,Feiertage!$B$5:$B$21,1,FALSE)),WEEKDAY(B28,2),"Feiertag")</f>
        <v>3</v>
      </c>
      <c r="S28" s="141">
        <f>S27+IF(F28="Z",-(#REF!*24),IF(G28="",0,(O28+P28-D28)*24))</f>
        <v>0</v>
      </c>
      <c r="T28" s="72"/>
    </row>
    <row r="29" spans="1:20">
      <c r="A29" s="22"/>
      <c r="B29" s="35">
        <f t="shared" si="5"/>
        <v>43756</v>
      </c>
      <c r="C29" s="33" t="str">
        <f t="shared" si="2"/>
        <v>Do</v>
      </c>
      <c r="D29" s="14">
        <f>IF(OR(E29="F",F29="U",F29="AU"),'meine Daten'!$C$12,IF(C29="Mo",'meine Daten'!$M$13,IF(C29="Di",'meine Daten'!$M$14,IF(C29="Mi",'meine Daten'!$M$15,IF(C29="Do",'meine Daten'!$M$16,IF(C29="Fr",'meine Daten'!$M$17,IF(C29="Sa",'meine Daten'!$M$18,IF(C29="So",'meine Daten'!$M$19))))))))</f>
        <v>0.33333333333333331</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4</v>
      </c>
      <c r="S29" s="141">
        <f>S28+IF(F29="Z",-(#REF!*24),IF(G29="",0,(O29+P29-D29)*24))</f>
        <v>0</v>
      </c>
      <c r="T29" s="72"/>
    </row>
    <row r="30" spans="1:20">
      <c r="A30" s="22"/>
      <c r="B30" s="35">
        <f t="shared" si="5"/>
        <v>43757</v>
      </c>
      <c r="C30" s="33" t="str">
        <f t="shared" si="2"/>
        <v>Fr</v>
      </c>
      <c r="D30" s="14">
        <f>IF(OR(E30="F",F30="U",F30="AU"),'meine Daten'!$C$12,IF(C30="Mo",'meine Daten'!$M$13,IF(C30="Di",'meine Daten'!$M$14,IF(C30="Mi",'meine Daten'!$M$15,IF(C30="Do",'meine Daten'!$M$16,IF(C30="Fr",'meine Daten'!$M$17,IF(C30="Sa",'meine Daten'!$M$18,IF(C30="So",'meine Daten'!$M$19))))))))</f>
        <v>0.33333333333333331</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5</v>
      </c>
      <c r="S30" s="141">
        <f>S29+IF(F30="Z",-(#REF!*24),IF(G30="",0,(O30+P30-D30)*24))</f>
        <v>0</v>
      </c>
      <c r="T30" s="72"/>
    </row>
    <row r="31" spans="1:20">
      <c r="A31" s="22"/>
      <c r="B31" s="35">
        <f t="shared" si="5"/>
        <v>43758</v>
      </c>
      <c r="C31" s="33" t="str">
        <f t="shared" si="2"/>
        <v>Sa</v>
      </c>
      <c r="D31" s="14">
        <f>IF(OR(E31="F",F31="U",F31="AU"),'meine Daten'!$C$12,IF(C31="Mo",'meine Daten'!$M$13,IF(C31="Di",'meine Daten'!$M$14,IF(C31="Mi",'meine Daten'!$M$15,IF(C31="Do",'meine Daten'!$M$16,IF(C31="Fr",'meine Daten'!$M$17,IF(C31="Sa",'meine Daten'!$M$18,IF(C31="So",'meine Daten'!$M$19))))))))</f>
        <v>0</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6</v>
      </c>
      <c r="S31" s="141">
        <f>S30+IF(F31="Z",-(#REF!*24),IF(G31="",0,(O31+P31-D31)*24))</f>
        <v>0</v>
      </c>
      <c r="T31" s="72"/>
    </row>
    <row r="32" spans="1:20">
      <c r="A32" s="22"/>
      <c r="B32" s="35">
        <f t="shared" si="5"/>
        <v>43759</v>
      </c>
      <c r="C32" s="33" t="str">
        <f t="shared" si="2"/>
        <v>So</v>
      </c>
      <c r="D32" s="14">
        <f>IF(OR(E32="F",F32="U",F32="AU"),'meine Daten'!$C$12,IF(C32="Mo",'meine Daten'!$M$13,IF(C32="Di",'meine Daten'!$M$14,IF(C32="Mi",'meine Daten'!$M$15,IF(C32="Do",'meine Daten'!$M$16,IF(C32="Fr",'meine Daten'!$M$17,IF(C32="Sa",'meine Daten'!$M$18,IF(C32="So",'meine Daten'!$M$19))))))))</f>
        <v>0</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7</v>
      </c>
      <c r="S32" s="141">
        <f>S31+IF(F32="Z",-(#REF!*24),IF(G32="",0,(O32+P32-D32)*24))</f>
        <v>0</v>
      </c>
      <c r="T32" s="72"/>
    </row>
    <row r="33" spans="1:26">
      <c r="A33" s="22"/>
      <c r="B33" s="35">
        <f t="shared" si="5"/>
        <v>43760</v>
      </c>
      <c r="C33" s="33" t="str">
        <f t="shared" si="2"/>
        <v>Mo</v>
      </c>
      <c r="D33" s="14">
        <f>IF(OR(E33="F",F33="U",F33="AU"),'meine Daten'!$C$12,IF(C33="Mo",'meine Daten'!$M$13,IF(C33="Di",'meine Daten'!$M$14,IF(C33="Mi",'meine Daten'!$M$15,IF(C33="Do",'meine Daten'!$M$16,IF(C33="Fr",'meine Daten'!$M$17,IF(C33="Sa",'meine Daten'!$M$18,IF(C33="So",'meine Daten'!$M$19))))))))</f>
        <v>0.33333333333333331</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1</v>
      </c>
      <c r="S33" s="141">
        <f>S32+IF(F33="Z",-(#REF!*24),IF(G33="",0,(O33+P33-D33)*24))</f>
        <v>0</v>
      </c>
      <c r="T33" s="72"/>
      <c r="V33" s="168"/>
    </row>
    <row r="34" spans="1:26">
      <c r="A34" s="22"/>
      <c r="B34" s="35">
        <f t="shared" si="5"/>
        <v>43761</v>
      </c>
      <c r="C34" s="33" t="str">
        <f t="shared" si="2"/>
        <v>Di</v>
      </c>
      <c r="D34" s="14">
        <f>IF(OR(E34="F",F34="U",F34="AU"),'meine Daten'!$C$12,IF(C34="Mo",'meine Daten'!$M$13,IF(C34="Di",'meine Daten'!$M$14,IF(C34="Mi",'meine Daten'!$M$15,IF(C34="Do",'meine Daten'!$M$16,IF(C34="Fr",'meine Daten'!$M$17,IF(C34="Sa",'meine Daten'!$M$18,IF(C34="So",'meine Daten'!$M$19))))))))</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0">
        <f>IF(ISERROR(VLOOKUP(B34,Feiertage!$B$5:$B$21,1,FALSE)),WEEKDAY(B34,2),"Feiertag")</f>
        <v>2</v>
      </c>
      <c r="S34" s="141">
        <f>S33+IF(F34="Z",-(#REF!*24),IF(G34="",0,(O34+P34-D34)*24))</f>
        <v>0</v>
      </c>
      <c r="T34" s="72"/>
      <c r="V34" s="169"/>
    </row>
    <row r="35" spans="1:26">
      <c r="A35" s="22"/>
      <c r="B35" s="35">
        <f t="shared" si="5"/>
        <v>43762</v>
      </c>
      <c r="C35" s="33" t="str">
        <f t="shared" si="2"/>
        <v>Mi</v>
      </c>
      <c r="D35" s="14">
        <f>IF(OR(E35="F",F35="U",F35="AU"),'meine Daten'!$C$12,IF(C35="Mo",'meine Daten'!$M$13,IF(C35="Di",'meine Daten'!$M$14,IF(C35="Mi",'meine Daten'!$M$15,IF(C35="Do",'meine Daten'!$M$16,IF(C35="Fr",'meine Daten'!$M$17,IF(C35="Sa",'meine Daten'!$M$18,IF(C35="So",'meine Daten'!$M$19))))))))</f>
        <v>0.33333333333333331</v>
      </c>
      <c r="E35" s="48" t="str">
        <f t="shared" si="0"/>
        <v/>
      </c>
      <c r="F35" s="12"/>
      <c r="G35" s="11"/>
      <c r="H35" s="4"/>
      <c r="I35" s="14">
        <f t="shared" si="6"/>
        <v>0</v>
      </c>
      <c r="J35" s="11"/>
      <c r="K35" s="4"/>
      <c r="L35" s="3"/>
      <c r="M35" s="4"/>
      <c r="N35" s="14">
        <f t="shared" si="3"/>
        <v>0</v>
      </c>
      <c r="O35" s="16">
        <f t="shared" si="1"/>
        <v>0</v>
      </c>
      <c r="P35" s="45"/>
      <c r="Q35" s="110" t="str">
        <f t="shared" si="4"/>
        <v xml:space="preserve"> </v>
      </c>
      <c r="R35" s="140">
        <f>IF(ISERROR(VLOOKUP(B35,Feiertage!$B$5:$B$21,1,FALSE)),WEEKDAY(B35,2),"Feiertag")</f>
        <v>3</v>
      </c>
      <c r="S35" s="141">
        <f>S34+IF(F35="Z",-(#REF!*24),IF(G35="",0,(O35+P35-D35)*24))</f>
        <v>0</v>
      </c>
      <c r="T35" s="72"/>
    </row>
    <row r="36" spans="1:26">
      <c r="A36" s="22"/>
      <c r="B36" s="35">
        <f t="shared" si="5"/>
        <v>43763</v>
      </c>
      <c r="C36" s="33" t="str">
        <f t="shared" si="2"/>
        <v>Do</v>
      </c>
      <c r="D36" s="14">
        <f>IF(OR(E36="F",F36="U",F36="AU"),'meine Daten'!$C$12,IF(C36="Mo",'meine Daten'!$M$13,IF(C36="Di",'meine Daten'!$M$14,IF(C36="Mi",'meine Daten'!$M$15,IF(C36="Do",'meine Daten'!$M$16,IF(C36="Fr",'meine Daten'!$M$17,IF(C36="Sa",'meine Daten'!$M$18,IF(C36="So",'meine Daten'!$M$19))))))))</f>
        <v>0.33333333333333331</v>
      </c>
      <c r="E36" s="48" t="str">
        <f t="shared" si="0"/>
        <v/>
      </c>
      <c r="F36" s="12"/>
      <c r="G36" s="11"/>
      <c r="H36" s="4"/>
      <c r="I36" s="14">
        <f t="shared" si="6"/>
        <v>0</v>
      </c>
      <c r="J36" s="11"/>
      <c r="K36" s="4"/>
      <c r="L36" s="3"/>
      <c r="M36" s="4"/>
      <c r="N36" s="14">
        <f t="shared" si="3"/>
        <v>0</v>
      </c>
      <c r="O36" s="16">
        <f t="shared" si="1"/>
        <v>0</v>
      </c>
      <c r="P36" s="45"/>
      <c r="Q36" s="110" t="str">
        <f t="shared" si="4"/>
        <v xml:space="preserve"> </v>
      </c>
      <c r="R36" s="140">
        <f>IF(ISERROR(VLOOKUP(B36,Feiertage!$B$5:$B$21,1,FALSE)),WEEKDAY(B36,2),"Feiertag")</f>
        <v>4</v>
      </c>
      <c r="S36" s="141">
        <f>S35+IF(F36="Z",-(#REF!*24),IF(G36="",0,(O36+P36-D36)*24))</f>
        <v>0</v>
      </c>
      <c r="T36" s="72"/>
    </row>
    <row r="37" spans="1:26">
      <c r="A37" s="22"/>
      <c r="B37" s="35">
        <f t="shared" si="5"/>
        <v>43764</v>
      </c>
      <c r="C37" s="33" t="str">
        <f t="shared" si="2"/>
        <v>Fr</v>
      </c>
      <c r="D37" s="14">
        <f>IF(OR(E37="F",F37="U",F37="AU"),'meine Daten'!$C$12,IF(C37="Mo",'meine Daten'!$M$13,IF(C37="Di",'meine Daten'!$M$14,IF(C37="Mi",'meine Daten'!$M$15,IF(C37="Do",'meine Daten'!$M$16,IF(C37="Fr",'meine Daten'!$M$17,IF(C37="Sa",'meine Daten'!$M$18,IF(C37="So",'meine Daten'!$M$19))))))))</f>
        <v>0.33333333333333331</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5</v>
      </c>
      <c r="S37" s="141">
        <f>S36+IF(F37="Z",-(#REF!*24),IF(G37="",0,(O37+P37-D37)*24))</f>
        <v>0</v>
      </c>
      <c r="T37" s="72"/>
    </row>
    <row r="38" spans="1:26">
      <c r="A38" s="22"/>
      <c r="B38" s="35">
        <f t="shared" si="5"/>
        <v>43765</v>
      </c>
      <c r="C38" s="33" t="str">
        <f t="shared" si="2"/>
        <v>Sa</v>
      </c>
      <c r="D38" s="14">
        <f>IF(OR(E38="F",F38="U",F38="AU"),'meine Daten'!$C$12,IF(C38="Mo",'meine Daten'!$M$13,IF(C38="Di",'meine Daten'!$M$14,IF(C38="Mi",'meine Daten'!$M$15,IF(C38="Do",'meine Daten'!$M$16,IF(C38="Fr",'meine Daten'!$M$17,IF(C38="Sa",'meine Daten'!$M$18,IF(C38="So",'meine Daten'!$M$19))))))))</f>
        <v>0</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6</v>
      </c>
      <c r="S38" s="141">
        <f>S37+IF(F38="Z",-(#REF!*24),IF(G38="",0,(O38+P38-D38)*24))</f>
        <v>0</v>
      </c>
      <c r="T38" s="72"/>
      <c r="V38" s="64" t="s">
        <v>25</v>
      </c>
    </row>
    <row r="39" spans="1:26">
      <c r="A39" s="22"/>
      <c r="B39" s="35">
        <f t="shared" si="5"/>
        <v>43766</v>
      </c>
      <c r="C39" s="33" t="str">
        <f t="shared" si="2"/>
        <v>So</v>
      </c>
      <c r="D39" s="14">
        <f>IF(OR(E39="F",F39="U",F39="AU"),'meine Daten'!$C$12,IF(C39="Mo",'meine Daten'!$M$13,IF(C39="Di",'meine Daten'!$M$14,IF(C39="Mi",'meine Daten'!$M$15,IF(C39="Do",'meine Daten'!$M$16,IF(C39="Fr",'meine Daten'!$M$17,IF(C39="Sa",'meine Daten'!$M$18,IF(C39="So",'meine Daten'!$M$19))))))))</f>
        <v>0</v>
      </c>
      <c r="E39" s="48" t="str">
        <f t="shared" si="0"/>
        <v/>
      </c>
      <c r="F39" s="12"/>
      <c r="G39" s="11"/>
      <c r="H39" s="4"/>
      <c r="I39" s="14">
        <f t="shared" si="6"/>
        <v>0</v>
      </c>
      <c r="J39" s="11"/>
      <c r="K39" s="4"/>
      <c r="L39" s="3"/>
      <c r="M39" s="4"/>
      <c r="N39" s="14">
        <f t="shared" si="3"/>
        <v>0</v>
      </c>
      <c r="O39" s="16">
        <f t="shared" si="1"/>
        <v>0</v>
      </c>
      <c r="P39" s="45"/>
      <c r="Q39" s="110" t="str">
        <f t="shared" si="4"/>
        <v xml:space="preserve"> </v>
      </c>
      <c r="R39" s="140">
        <f>IF(ISERROR(VLOOKUP(B39,Feiertage!$B$5:$B$21,1,FALSE)),WEEKDAY(B39,2),"Feiertag")</f>
        <v>7</v>
      </c>
      <c r="S39" s="141">
        <f>S38+IF(F39="Z",-(#REF!*24),IF(G39="",0,(O39+P39-D39)*24))</f>
        <v>0</v>
      </c>
      <c r="T39" s="72"/>
      <c r="V39" s="64" t="s">
        <v>26</v>
      </c>
      <c r="W39" s="65"/>
      <c r="X39" s="24"/>
      <c r="Y39" s="24"/>
    </row>
    <row r="40" spans="1:26">
      <c r="A40" s="22"/>
      <c r="B40" s="35">
        <f t="shared" si="5"/>
        <v>43767</v>
      </c>
      <c r="C40" s="33" t="str">
        <f t="shared" si="2"/>
        <v>Mo</v>
      </c>
      <c r="D40" s="14">
        <f>IF(OR(E40="F",F40="U",F40="AU"),'meine Daten'!$C$12,IF(C40="Mo",'meine Daten'!$M$13,IF(C40="Di",'meine Daten'!$M$14,IF(C40="Mi",'meine Daten'!$M$15,IF(C40="Do",'meine Daten'!$M$16,IF(C40="Fr",'meine Daten'!$M$17,IF(C40="Sa",'meine Daten'!$M$18,IF(C40="So",'meine Daten'!$M$19))))))))</f>
        <v>0.33333333333333331</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1</v>
      </c>
      <c r="S40" s="141">
        <f>S39+IF(F40="Z",-(#REF!*24),IF(G40="",0,(O40+P40-D40)*24))</f>
        <v>0</v>
      </c>
      <c r="T40" s="73"/>
      <c r="V40" s="65"/>
      <c r="W40" s="65"/>
      <c r="X40" s="65"/>
      <c r="Y40" s="22"/>
    </row>
    <row r="41" spans="1:26" ht="15.75" thickBot="1">
      <c r="A41" s="22"/>
      <c r="B41" s="36">
        <f t="shared" si="5"/>
        <v>43768</v>
      </c>
      <c r="C41" s="34" t="str">
        <f t="shared" si="2"/>
        <v>Di</v>
      </c>
      <c r="D41" s="15">
        <f>IF(OR(E41="F",F41="U",F41="AU"),'meine Daten'!$C$12,IF(C41="Mo",'meine Daten'!$M$13,IF(C41="Di",'meine Daten'!$M$14,IF(C41="Mi",'meine Daten'!$M$15,IF(C41="Do",'meine Daten'!$M$16,IF(C41="Fr",'meine Daten'!$M$17,IF(C41="Sa",'meine Daten'!$M$18,IF(C41="So",'meine Daten'!$M$19))))))))</f>
        <v>0.33333333333333331</v>
      </c>
      <c r="E41" s="49"/>
      <c r="F41" s="13"/>
      <c r="G41" s="5"/>
      <c r="H41" s="6"/>
      <c r="I41" s="15">
        <f t="shared" si="6"/>
        <v>0</v>
      </c>
      <c r="J41" s="5"/>
      <c r="K41" s="6"/>
      <c r="L41" s="10"/>
      <c r="M41" s="6"/>
      <c r="N41" s="100">
        <f t="shared" si="3"/>
        <v>0</v>
      </c>
      <c r="O41" s="75">
        <f t="shared" si="1"/>
        <v>0</v>
      </c>
      <c r="P41" s="46"/>
      <c r="Q41" s="110" t="str">
        <f t="shared" si="4"/>
        <v xml:space="preserve"> </v>
      </c>
      <c r="R41" s="140">
        <f>IF(ISERROR(VLOOKUP(B41,Feiertage!$B$5:$B$21,1,FALSE)),WEEKDAY(B41,2),"Feiertag")</f>
        <v>2</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5"/>
      <c r="V46" s="235"/>
      <c r="W46" s="290" t="s">
        <v>110</v>
      </c>
      <c r="X46" s="290"/>
      <c r="Y46" s="290"/>
      <c r="Z46" s="290"/>
    </row>
    <row r="47" spans="1:26" ht="12.6" customHeight="1" thickBot="1">
      <c r="A47" s="22"/>
      <c r="N47" s="171" t="s">
        <v>78</v>
      </c>
      <c r="O47" s="24"/>
      <c r="P47" s="29"/>
      <c r="Q47" s="135">
        <f>COUNTIF(F11:F41,"U")</f>
        <v>0</v>
      </c>
      <c r="R47" s="38"/>
      <c r="S47"/>
      <c r="T47" s="29"/>
      <c r="U47" s="235"/>
      <c r="V47" s="235"/>
      <c r="W47" s="290"/>
      <c r="X47" s="290"/>
      <c r="Y47" s="290"/>
      <c r="Z47" s="290"/>
    </row>
    <row r="48" spans="1:26" ht="22.9" customHeight="1">
      <c r="A48" s="25"/>
      <c r="B48" s="291"/>
      <c r="C48" s="291"/>
      <c r="E48" s="24"/>
      <c r="F48" s="24"/>
      <c r="G48" s="24"/>
      <c r="H48" s="24"/>
      <c r="I48" s="24"/>
      <c r="J48" s="24"/>
      <c r="K48" s="24"/>
      <c r="L48" s="25"/>
      <c r="M48" s="25"/>
      <c r="N48" s="24"/>
      <c r="O48" s="24"/>
      <c r="P48" s="29"/>
      <c r="Q48" s="24"/>
      <c r="R48" s="38"/>
      <c r="S48"/>
      <c r="T48" s="76"/>
      <c r="U48" s="235"/>
      <c r="V48" s="235"/>
      <c r="W48" s="299" t="s">
        <v>102</v>
      </c>
      <c r="X48" s="299"/>
      <c r="Y48" s="299"/>
      <c r="Z48" s="299"/>
    </row>
    <row r="49" spans="1:26" ht="30.75" customHeight="1">
      <c r="A49" s="25"/>
      <c r="B49" s="24"/>
      <c r="C49" s="24"/>
      <c r="E49" s="24"/>
      <c r="F49" s="24"/>
      <c r="G49" s="24"/>
      <c r="H49" s="24"/>
      <c r="I49" s="24"/>
      <c r="J49" s="24"/>
      <c r="K49" s="24"/>
      <c r="L49" s="25"/>
      <c r="M49" s="25"/>
      <c r="P49"/>
      <c r="R49" s="172"/>
      <c r="S49"/>
      <c r="T49" s="77"/>
      <c r="V49" s="298" t="s">
        <v>120</v>
      </c>
      <c r="W49" s="298"/>
      <c r="X49" s="298"/>
      <c r="Y49" s="298"/>
      <c r="Z49" s="298"/>
    </row>
    <row r="50" spans="1:26" ht="9" customHeight="1">
      <c r="A50" s="25"/>
      <c r="B50" s="25"/>
      <c r="C50" s="25"/>
      <c r="D50" s="25"/>
      <c r="E50" s="25"/>
      <c r="F50" s="25"/>
      <c r="G50" s="25"/>
      <c r="H50" s="25"/>
      <c r="I50" s="25"/>
      <c r="J50" s="25"/>
      <c r="K50" s="25"/>
      <c r="L50" s="25"/>
      <c r="M50" s="25"/>
      <c r="P50"/>
      <c r="R50" s="180"/>
      <c r="S50" s="180"/>
      <c r="T50" s="180"/>
      <c r="V50" s="298"/>
      <c r="W50" s="298"/>
      <c r="X50" s="298"/>
      <c r="Y50" s="298"/>
      <c r="Z50" s="298"/>
    </row>
    <row r="51" spans="1:26" s="40" customFormat="1">
      <c r="A51" s="39"/>
      <c r="B51" s="39"/>
      <c r="C51" s="39"/>
      <c r="D51" s="39"/>
      <c r="E51" s="39"/>
      <c r="F51" s="39"/>
      <c r="G51" s="39"/>
      <c r="H51" s="39"/>
      <c r="I51" s="39"/>
      <c r="J51" s="39"/>
      <c r="K51" s="39"/>
      <c r="L51" s="39"/>
      <c r="M51" s="39"/>
      <c r="R51" s="172"/>
      <c r="S51"/>
      <c r="U51"/>
      <c r="V51"/>
      <c r="W51"/>
      <c r="X51"/>
      <c r="Y51"/>
      <c r="Z51"/>
    </row>
    <row r="52" spans="1:26" s="40" customFormat="1">
      <c r="B52" s="42"/>
      <c r="C52" s="43"/>
      <c r="D52" s="43"/>
      <c r="J52" s="174"/>
      <c r="K52" s="174"/>
      <c r="L52" s="174"/>
      <c r="M52" s="174"/>
      <c r="N52" s="174"/>
      <c r="O52" s="174"/>
      <c r="P52" s="44"/>
      <c r="R52" s="56"/>
      <c r="S52" s="57"/>
      <c r="U52"/>
      <c r="V52"/>
      <c r="W52"/>
      <c r="X52"/>
      <c r="Y52"/>
      <c r="Z52"/>
    </row>
    <row r="53" spans="1:26" s="40" customFormat="1">
      <c r="B53" s="42"/>
      <c r="C53" s="43"/>
      <c r="D53" s="43"/>
      <c r="P53" s="44"/>
      <c r="R53" s="56"/>
      <c r="S53" s="57"/>
    </row>
    <row r="54" spans="1:26" s="40" customFormat="1">
      <c r="B54" s="42"/>
      <c r="C54" s="43"/>
      <c r="D54" s="43"/>
      <c r="K54" s="42"/>
      <c r="P54" s="44"/>
      <c r="R54" s="56"/>
      <c r="S54" s="57"/>
    </row>
    <row r="55" spans="1:26" s="40" customFormat="1">
      <c r="B55" s="42"/>
      <c r="C55" s="43"/>
      <c r="D55" s="43"/>
      <c r="P55" s="44"/>
      <c r="R55" s="56"/>
      <c r="S55" s="57"/>
    </row>
    <row r="56" spans="1:26" s="40" customFormat="1">
      <c r="B56" s="42"/>
      <c r="C56" s="43"/>
      <c r="D56" s="43"/>
      <c r="P56" s="44"/>
      <c r="R56" s="56"/>
      <c r="S56" s="57"/>
    </row>
    <row r="57" spans="1:26" s="40" customFormat="1">
      <c r="B57" s="42"/>
      <c r="C57" s="43"/>
      <c r="D57" s="43"/>
      <c r="P57" s="44"/>
      <c r="R57" s="56"/>
      <c r="S57" s="57"/>
    </row>
    <row r="58" spans="1:26" s="40" customFormat="1">
      <c r="B58" s="42"/>
      <c r="C58" s="43"/>
      <c r="D58" s="43"/>
      <c r="P58" s="44"/>
      <c r="R58" s="56"/>
      <c r="S58" s="57"/>
    </row>
    <row r="59" spans="1:26" s="40" customFormat="1">
      <c r="B59" s="42"/>
      <c r="C59" s="43"/>
      <c r="D59" s="43"/>
      <c r="P59" s="44"/>
      <c r="R59" s="56"/>
      <c r="S59" s="57"/>
    </row>
    <row r="60" spans="1:26" s="40" customFormat="1">
      <c r="B60" s="42"/>
      <c r="C60" s="43"/>
      <c r="D60" s="43"/>
      <c r="P60" s="44"/>
      <c r="R60" s="56"/>
      <c r="S60" s="57"/>
    </row>
    <row r="61" spans="1:26" s="40" customFormat="1">
      <c r="B61" s="175"/>
      <c r="P61" s="44"/>
      <c r="R61" s="56"/>
      <c r="S61" s="57"/>
    </row>
    <row r="62" spans="1:26" s="40" customFormat="1">
      <c r="P62" s="44"/>
      <c r="R62" s="56"/>
      <c r="S62" s="57"/>
      <c r="T62"/>
    </row>
    <row r="63" spans="1:26">
      <c r="U63" s="40"/>
      <c r="V63" s="40"/>
      <c r="W63" s="40"/>
      <c r="X63" s="40"/>
      <c r="Y63" s="40"/>
      <c r="Z63" s="40"/>
    </row>
    <row r="64" spans="1:26">
      <c r="U64" s="40"/>
      <c r="V64" s="40"/>
      <c r="W64" s="40"/>
      <c r="X64" s="40"/>
      <c r="Y64" s="40"/>
      <c r="Z64" s="40"/>
    </row>
    <row r="65" spans="20:26">
      <c r="U65" s="40"/>
      <c r="V65" s="40"/>
      <c r="W65" s="40"/>
      <c r="X65" s="40"/>
      <c r="Y65" s="40"/>
      <c r="Z65" s="40"/>
    </row>
    <row r="66" spans="20:26">
      <c r="U66" s="40"/>
      <c r="V66" s="40"/>
      <c r="W66" s="40"/>
      <c r="X66" s="40"/>
      <c r="Y66" s="40"/>
      <c r="Z66" s="40"/>
    </row>
    <row r="67" spans="20:26">
      <c r="U67" s="40"/>
      <c r="V67" s="40"/>
      <c r="W67" s="40"/>
      <c r="X67" s="40"/>
      <c r="Y67" s="40"/>
      <c r="Z67" s="40"/>
    </row>
    <row r="72" spans="20:26">
      <c r="T72" s="40"/>
    </row>
  </sheetData>
  <sheetProtection password="CA4D" sheet="1" objects="1" scenarios="1" selectLockedCells="1"/>
  <mergeCells count="14">
    <mergeCell ref="V49:Z50"/>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68" priority="21" operator="equal">
      <formula>"SO"</formula>
    </cfRule>
    <cfRule type="cellIs" dxfId="67" priority="22" operator="equal">
      <formula>"SA"</formula>
    </cfRule>
  </conditionalFormatting>
  <conditionalFormatting sqref="I11:P11">
    <cfRule type="cellIs" dxfId="66" priority="20" operator="equal">
      <formula>"F"</formula>
    </cfRule>
  </conditionalFormatting>
  <conditionalFormatting sqref="F11:F41">
    <cfRule type="cellIs" dxfId="65" priority="18" operator="equal">
      <formula>"SO"</formula>
    </cfRule>
    <cfRule type="cellIs" dxfId="64" priority="19" operator="equal">
      <formula>"SA"</formula>
    </cfRule>
  </conditionalFormatting>
  <conditionalFormatting sqref="D11:D41">
    <cfRule type="cellIs" dxfId="63" priority="17" operator="equal">
      <formula>"F"</formula>
    </cfRule>
  </conditionalFormatting>
  <conditionalFormatting sqref="O11:O41">
    <cfRule type="cellIs" dxfId="62" priority="16" operator="greaterThan">
      <formula>0.416666666666667</formula>
    </cfRule>
  </conditionalFormatting>
  <conditionalFormatting sqref="O41">
    <cfRule type="expression" dxfId="61" priority="15">
      <formula>AND($D41&lt;&gt;0,AND($F41="",$E41="",$G41=""))</formula>
    </cfRule>
  </conditionalFormatting>
  <conditionalFormatting sqref="O11:O40">
    <cfRule type="expression" dxfId="60" priority="14">
      <formula>AND($D11&lt;&gt;0,AND($F11="",$E11="",$G11=""))</formula>
    </cfRule>
  </conditionalFormatting>
  <conditionalFormatting sqref="T11">
    <cfRule type="cellIs" dxfId="59" priority="13" operator="equal">
      <formula>"F"</formula>
    </cfRule>
  </conditionalFormatting>
  <conditionalFormatting sqref="Q11:Q41">
    <cfRule type="cellIs" dxfId="58" priority="12" operator="equal">
      <formula>"F"</formula>
    </cfRule>
  </conditionalFormatting>
  <conditionalFormatting sqref="G11:H11">
    <cfRule type="cellIs" dxfId="57" priority="11" operator="equal">
      <formula>"F"</formula>
    </cfRule>
  </conditionalFormatting>
  <conditionalFormatting sqref="N12:N40">
    <cfRule type="cellIs" dxfId="56" priority="10" operator="equal">
      <formula>"F"</formula>
    </cfRule>
  </conditionalFormatting>
  <conditionalFormatting sqref="O5">
    <cfRule type="containsText" dxfId="55" priority="5" operator="containsText" text="bedeutet:">
      <formula>NOT(ISERROR(SEARCH("bedeutet:",O5)))</formula>
    </cfRule>
    <cfRule type="containsText" dxfId="54" priority="6" operator="containsText" text="bedeutet:">
      <formula>NOT(ISERROR(SEARCH("bedeutet:",O5)))</formula>
    </cfRule>
    <cfRule type="containsText" dxfId="53" priority="7" operator="containsText" text="bedeutet:">
      <formula>NOT(ISERROR(SEARCH("bedeutet:",O5)))</formula>
    </cfRule>
    <cfRule type="cellIs" dxfId="52" priority="8" operator="equal">
      <formula>"bedeutet:"</formula>
    </cfRule>
    <cfRule type="cellIs" dxfId="51" priority="9" operator="equal">
      <formula>"bedeutet:"</formula>
    </cfRule>
  </conditionalFormatting>
  <conditionalFormatting sqref="O41">
    <cfRule type="expression" dxfId="50" priority="4">
      <formula>AND($D41&lt;&gt;0,AND($F41="",$E41="",$G41=""))</formula>
    </cfRule>
  </conditionalFormatting>
  <conditionalFormatting sqref="Q10:Q42">
    <cfRule type="cellIs" dxfId="49" priority="3" operator="lessThan">
      <formula>0</formula>
    </cfRule>
  </conditionalFormatting>
  <conditionalFormatting sqref="Q43:Q47">
    <cfRule type="cellIs" dxfId="48" priority="2" operator="equal">
      <formula>0</formula>
    </cfRule>
  </conditionalFormatting>
  <conditionalFormatting sqref="B11:B41">
    <cfRule type="timePeriod" dxfId="47" priority="1" timePeriod="today">
      <formula>FLOOR(B11,1)=TODAY()</formula>
    </cfRule>
  </conditionalFormatting>
  <hyperlinks>
    <hyperlink ref="W46:Z47" r:id="rId1" display="„Der Arbeitszeit-Checker“ von Simone Back für www.arbeitszeit-klug-gestalten.de " xr:uid="{00000000-0004-0000-0B00-000000000000}"/>
  </hyperlinks>
  <pageMargins left="0.39370078740157483" right="0.39370078740157483" top="0.98425196850393704" bottom="0.39370078740157483" header="0.31496062992125984" footer="0.31496062992125984"/>
  <pageSetup paperSize="9" scale="6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3">
    <pageSetUpPr fitToPage="1"/>
  </sheetPr>
  <dimension ref="A1:Z71"/>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43769</v>
      </c>
      <c r="T1" s="154">
        <f>B11</f>
        <v>43769</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c r="A4" s="22"/>
      <c r="B4" s="160"/>
      <c r="C4" s="161"/>
      <c r="D4" s="161"/>
      <c r="E4" s="65"/>
      <c r="F4" s="216" t="s">
        <v>68</v>
      </c>
      <c r="G4" s="158" t="s">
        <v>69</v>
      </c>
      <c r="H4" s="20"/>
      <c r="I4" s="20"/>
      <c r="J4" s="19"/>
      <c r="K4" s="19"/>
      <c r="N4" s="31"/>
      <c r="O4" s="97" t="s">
        <v>70</v>
      </c>
      <c r="P4" s="278" t="s">
        <v>71</v>
      </c>
      <c r="Q4" s="278"/>
      <c r="R4"/>
      <c r="S4"/>
      <c r="W4" s="300"/>
      <c r="X4" s="300"/>
      <c r="Y4" s="300"/>
      <c r="Z4" s="300"/>
    </row>
    <row r="5" spans="1:26" ht="14.45" customHeight="1">
      <c r="A5" s="22"/>
      <c r="B5" s="155"/>
      <c r="C5" s="22"/>
      <c r="D5" s="22"/>
      <c r="E5" s="65"/>
      <c r="F5" s="216" t="s">
        <v>58</v>
      </c>
      <c r="G5" s="158" t="s">
        <v>72</v>
      </c>
      <c r="H5" s="19"/>
      <c r="I5" s="19"/>
      <c r="J5" s="19"/>
      <c r="K5" s="19"/>
      <c r="L5" s="19"/>
      <c r="M5" s="19"/>
      <c r="N5" s="31"/>
      <c r="O5" s="98" t="s">
        <v>70</v>
      </c>
      <c r="P5" s="99" t="s">
        <v>73</v>
      </c>
      <c r="Q5" s="99"/>
      <c r="R5"/>
      <c r="S5"/>
      <c r="W5" s="300"/>
      <c r="X5" s="300"/>
      <c r="Y5" s="300"/>
      <c r="Z5" s="300"/>
    </row>
    <row r="6" spans="1:26" ht="10.15" customHeight="1" thickBot="1">
      <c r="A6" s="22"/>
      <c r="B6" s="155"/>
      <c r="C6" s="22"/>
      <c r="D6" s="22"/>
      <c r="E6" s="22"/>
      <c r="F6" s="19"/>
      <c r="G6" s="19"/>
      <c r="H6" s="19"/>
      <c r="I6" s="19"/>
      <c r="J6" s="19"/>
      <c r="K6" s="19"/>
      <c r="L6" s="19"/>
      <c r="M6" s="19"/>
      <c r="N6" s="19"/>
      <c r="O6" s="19"/>
      <c r="P6" s="26"/>
      <c r="Q6" s="19"/>
      <c r="R6" s="53"/>
      <c r="W6" s="301"/>
      <c r="X6" s="301"/>
      <c r="Y6" s="301"/>
      <c r="Z6" s="301"/>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c r="W7" s="301"/>
      <c r="X7" s="301"/>
      <c r="Y7" s="301"/>
      <c r="Z7" s="301"/>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Okt!Q44</f>
        <v/>
      </c>
      <c r="R10" s="138"/>
      <c r="S10" s="139"/>
      <c r="T10" s="103"/>
      <c r="W10" s="232"/>
      <c r="X10" s="232"/>
      <c r="Y10" s="232"/>
      <c r="Z10" s="232"/>
    </row>
    <row r="11" spans="1:26">
      <c r="A11" s="22"/>
      <c r="B11" s="109">
        <f>Okt!B41+1</f>
        <v>43769</v>
      </c>
      <c r="C11" s="104" t="str">
        <f>TEXT(B11,"TTT")</f>
        <v>Mi</v>
      </c>
      <c r="D11" s="105">
        <f>IF(OR(E11="F",F11="U",F11="AU"),'meine Daten'!$C$12,IF(C11="Mo",'meine Daten'!$M$21,IF(C11="Di",'meine Daten'!$M$22,IF(C11="Mi",'meine Daten'!$M$23,IF(C11="Do",'meine Daten'!$M$24,IF(C11="Fr",'meine Daten'!$M$25,IF(C11="Sa",'meine Daten'!$M$26,IF(C11="So",'meine Daten'!$M$27))))))))</f>
        <v>0.33333333333333331</v>
      </c>
      <c r="E11" s="106" t="str">
        <f t="shared" ref="E11:E39" si="0">IF(R11="Feiertag","F","")</f>
        <v/>
      </c>
      <c r="F11" s="107"/>
      <c r="G11" s="1"/>
      <c r="H11" s="2"/>
      <c r="I11" s="105">
        <f>H11-G11</f>
        <v>0</v>
      </c>
      <c r="J11" s="108"/>
      <c r="K11" s="9"/>
      <c r="L11" s="108"/>
      <c r="M11" s="7"/>
      <c r="N11" s="105">
        <f>K11-J11+L11+M11</f>
        <v>0</v>
      </c>
      <c r="O11" s="78">
        <f t="shared" ref="O11:O40" si="1">I11-N11</f>
        <v>0</v>
      </c>
      <c r="P11" s="79"/>
      <c r="Q11" s="110" t="str">
        <f>IF(F11="Z",-(D11),IF(G11=""," ",IF(O11+P11&gt;D11,O11+P11-D11,IF(O11+P11&lt;D11,-(D11-O11-P11)," "))))</f>
        <v xml:space="preserve"> </v>
      </c>
      <c r="R11" s="140">
        <f>IF(ISERROR(VLOOKUP(B11,Feiertage!$B$5:$B$21,1,FALSE)),WEEKDAY(B11,2),"Feiertag")</f>
        <v>3</v>
      </c>
      <c r="S11" s="141">
        <f>IF(G11="",0,(O11+P11-D11)*24)</f>
        <v>0</v>
      </c>
      <c r="T11" s="71"/>
      <c r="W11" s="232"/>
      <c r="X11" s="232"/>
      <c r="Y11" s="232"/>
      <c r="Z11" s="232"/>
    </row>
    <row r="12" spans="1:26">
      <c r="A12" s="22"/>
      <c r="B12" s="109">
        <f>B11+1</f>
        <v>43770</v>
      </c>
      <c r="C12" s="33" t="str">
        <f t="shared" ref="C12:C40" si="2">TEXT(B12,"TTT")</f>
        <v>Do</v>
      </c>
      <c r="D12" s="14">
        <f>IF(OR(E12="F",F12="U",F12="AU"),'meine Daten'!$C$12,IF(C12="Mo",'meine Daten'!$M$21,IF(C12="Di",'meine Daten'!$M$22,IF(C12="Mi",'meine Daten'!$M$23,IF(C12="Do",'meine Daten'!$M$24,IF(C12="Fr",'meine Daten'!$M$25,IF(C12="Sa",'meine Daten'!$M$26,IF(C12="So",'meine Daten'!$M$27))))))))</f>
        <v>0.33333333333333331</v>
      </c>
      <c r="E12" s="48" t="str">
        <f t="shared" si="0"/>
        <v/>
      </c>
      <c r="F12" s="12"/>
      <c r="G12" s="3"/>
      <c r="H12" s="4"/>
      <c r="I12" s="14">
        <f>H12-G12</f>
        <v>0</v>
      </c>
      <c r="J12" s="3"/>
      <c r="K12" s="4"/>
      <c r="L12" s="3"/>
      <c r="M12" s="4"/>
      <c r="N12" s="14">
        <f t="shared" ref="N12:N40" si="3">K12-J12+L12+M12</f>
        <v>0</v>
      </c>
      <c r="O12" s="16">
        <f t="shared" si="1"/>
        <v>0</v>
      </c>
      <c r="P12" s="45"/>
      <c r="Q12" s="110" t="str">
        <f t="shared" ref="Q12:Q40" si="4">IF(F12="Z",-(D12),IF(G12=""," ",IF(O12+P12&gt;D12,O12+P12-D12,IF(O12+P12&lt;D12,-(D12-O12-P12)," "))))</f>
        <v xml:space="preserve"> </v>
      </c>
      <c r="R12" s="140">
        <f>IF(ISERROR(VLOOKUP(B12,Feiertage!$B$5:$B$21,1,FALSE)),WEEKDAY(B12,2),"Feiertag")</f>
        <v>4</v>
      </c>
      <c r="S12" s="141">
        <f>S11+IF(F12="Z",-(#REF!*24),IF(G12="",0,(O12+P12-D12)*24))</f>
        <v>0</v>
      </c>
      <c r="T12" s="72"/>
      <c r="W12" s="232"/>
      <c r="X12" s="232"/>
      <c r="Y12" s="232"/>
      <c r="Z12" s="232"/>
    </row>
    <row r="13" spans="1:26">
      <c r="A13" s="22"/>
      <c r="B13" s="109">
        <f>B12+1</f>
        <v>43771</v>
      </c>
      <c r="C13" s="33" t="str">
        <f t="shared" si="2"/>
        <v>Fr</v>
      </c>
      <c r="D13" s="14">
        <f>IF(OR(E13="F",F13="U",F13="AU"),'meine Daten'!$C$12,IF(C13="Mo",'meine Daten'!$M$21,IF(C13="Di",'meine Daten'!$M$22,IF(C13="Mi",'meine Daten'!$M$23,IF(C13="Do",'meine Daten'!$M$24,IF(C13="Fr",'meine Daten'!$M$25,IF(C13="Sa",'meine Daten'!$M$26,IF(C13="So",'meine Daten'!$M$27))))))))</f>
        <v>0.33333333333333331</v>
      </c>
      <c r="E13" s="48" t="str">
        <f t="shared" si="0"/>
        <v/>
      </c>
      <c r="F13" s="12"/>
      <c r="G13" s="3"/>
      <c r="H13" s="4"/>
      <c r="I13" s="14">
        <f t="shared" ref="I13:I40" si="5">H13-G13</f>
        <v>0</v>
      </c>
      <c r="J13" s="3"/>
      <c r="K13" s="4"/>
      <c r="L13" s="3"/>
      <c r="M13" s="4"/>
      <c r="N13" s="14">
        <f t="shared" si="3"/>
        <v>0</v>
      </c>
      <c r="O13" s="16">
        <f t="shared" si="1"/>
        <v>0</v>
      </c>
      <c r="P13" s="45"/>
      <c r="Q13" s="110" t="str">
        <f t="shared" si="4"/>
        <v xml:space="preserve"> </v>
      </c>
      <c r="R13" s="140">
        <f>IF(ISERROR(VLOOKUP(B13,Feiertage!$B$5:$B$21,1,FALSE)),WEEKDAY(B13,2),"Feiertag")</f>
        <v>5</v>
      </c>
      <c r="S13" s="141">
        <f>S12+IF(F13="Z",-(#REF!*24),IF(G13="",0,(O13+P13-D13)*24))</f>
        <v>0</v>
      </c>
      <c r="T13" s="72"/>
    </row>
    <row r="14" spans="1:26">
      <c r="A14" s="22"/>
      <c r="B14" s="35">
        <f t="shared" ref="B14:B40" si="6">B13+1</f>
        <v>43772</v>
      </c>
      <c r="C14" s="33" t="str">
        <f t="shared" si="2"/>
        <v>Sa</v>
      </c>
      <c r="D14" s="14">
        <f>IF(OR(E14="F",F14="U",F14="AU"),'meine Daten'!$C$12,IF(C14="Mo",'meine Daten'!$M$21,IF(C14="Di",'meine Daten'!$M$22,IF(C14="Mi",'meine Daten'!$M$23,IF(C14="Do",'meine Daten'!$M$24,IF(C14="Fr",'meine Daten'!$M$25,IF(C14="Sa",'meine Daten'!$M$26,IF(C14="So",'meine Daten'!$M$27))))))))</f>
        <v>0</v>
      </c>
      <c r="E14" s="48" t="str">
        <f t="shared" si="0"/>
        <v/>
      </c>
      <c r="F14" s="12"/>
      <c r="G14" s="3"/>
      <c r="H14" s="4"/>
      <c r="I14" s="14">
        <f t="shared" si="5"/>
        <v>0</v>
      </c>
      <c r="J14" s="3"/>
      <c r="K14" s="4"/>
      <c r="L14" s="3"/>
      <c r="M14" s="4"/>
      <c r="N14" s="14">
        <f t="shared" si="3"/>
        <v>0</v>
      </c>
      <c r="O14" s="16">
        <f t="shared" si="1"/>
        <v>0</v>
      </c>
      <c r="P14" s="45"/>
      <c r="Q14" s="110" t="str">
        <f t="shared" si="4"/>
        <v xml:space="preserve"> </v>
      </c>
      <c r="R14" s="140">
        <f>IF(ISERROR(VLOOKUP(B14,Feiertage!$B$5:$B$21,1,FALSE)),WEEKDAY(B14,2),"Feiertag")</f>
        <v>6</v>
      </c>
      <c r="S14" s="141">
        <f>S13+IF(F14="Z",-(#REF!*24),IF(G14="",0,(O14+P14-D14)*24))</f>
        <v>0</v>
      </c>
      <c r="T14" s="72"/>
    </row>
    <row r="15" spans="1:26">
      <c r="A15" s="22"/>
      <c r="B15" s="35">
        <f t="shared" si="6"/>
        <v>43773</v>
      </c>
      <c r="C15" s="33" t="str">
        <f t="shared" si="2"/>
        <v>So</v>
      </c>
      <c r="D15" s="14">
        <f>IF(OR(E15="F",F15="U",F15="AU"),'meine Daten'!$C$12,IF(C15="Mo",'meine Daten'!$M$21,IF(C15="Di",'meine Daten'!$M$22,IF(C15="Mi",'meine Daten'!$M$23,IF(C15="Do",'meine Daten'!$M$24,IF(C15="Fr",'meine Daten'!$M$25,IF(C15="Sa",'meine Daten'!$M$26,IF(C15="So",'meine Daten'!$M$27))))))))</f>
        <v>0</v>
      </c>
      <c r="E15" s="48" t="str">
        <f t="shared" si="0"/>
        <v/>
      </c>
      <c r="F15" s="12"/>
      <c r="G15" s="3"/>
      <c r="H15" s="4"/>
      <c r="I15" s="14">
        <f t="shared" si="5"/>
        <v>0</v>
      </c>
      <c r="J15" s="3"/>
      <c r="K15" s="4"/>
      <c r="L15" s="3"/>
      <c r="M15" s="4"/>
      <c r="N15" s="14">
        <f t="shared" si="3"/>
        <v>0</v>
      </c>
      <c r="O15" s="16">
        <f t="shared" si="1"/>
        <v>0</v>
      </c>
      <c r="P15" s="45"/>
      <c r="Q15" s="110" t="str">
        <f t="shared" si="4"/>
        <v xml:space="preserve"> </v>
      </c>
      <c r="R15" s="140">
        <f>IF(ISERROR(VLOOKUP(B15,Feiertage!$B$5:$B$21,1,FALSE)),WEEKDAY(B15,2),"Feiertag")</f>
        <v>7</v>
      </c>
      <c r="S15" s="141">
        <f>S14+IF(F15="Z",-(#REF!*24),IF(G15="",0,(O15+P15-D15)*24))</f>
        <v>0</v>
      </c>
      <c r="T15" s="72"/>
    </row>
    <row r="16" spans="1:26">
      <c r="A16" s="22"/>
      <c r="B16" s="35">
        <f t="shared" si="6"/>
        <v>43774</v>
      </c>
      <c r="C16" s="33" t="str">
        <f t="shared" si="2"/>
        <v>Mo</v>
      </c>
      <c r="D16" s="14">
        <f>IF(OR(E16="F",F16="U",F16="AU"),'meine Daten'!$C$12,IF(C16="Mo",'meine Daten'!$M$21,IF(C16="Di",'meine Daten'!$M$22,IF(C16="Mi",'meine Daten'!$M$23,IF(C16="Do",'meine Daten'!$M$24,IF(C16="Fr",'meine Daten'!$M$25,IF(C16="Sa",'meine Daten'!$M$26,IF(C16="So",'meine Daten'!$M$27))))))))</f>
        <v>0.33333333333333331</v>
      </c>
      <c r="E16" s="48" t="str">
        <f t="shared" si="0"/>
        <v/>
      </c>
      <c r="F16" s="12"/>
      <c r="G16" s="3"/>
      <c r="H16" s="4"/>
      <c r="I16" s="14">
        <f t="shared" si="5"/>
        <v>0</v>
      </c>
      <c r="J16" s="3"/>
      <c r="K16" s="4"/>
      <c r="L16" s="3"/>
      <c r="M16" s="4"/>
      <c r="N16" s="14">
        <f t="shared" si="3"/>
        <v>0</v>
      </c>
      <c r="O16" s="16">
        <f t="shared" si="1"/>
        <v>0</v>
      </c>
      <c r="P16" s="45"/>
      <c r="Q16" s="110" t="str">
        <f t="shared" si="4"/>
        <v xml:space="preserve"> </v>
      </c>
      <c r="R16" s="140">
        <f>IF(ISERROR(VLOOKUP(B16,Feiertage!$B$5:$B$21,1,FALSE)),WEEKDAY(B16,2),"Feiertag")</f>
        <v>1</v>
      </c>
      <c r="S16" s="141">
        <f>S15+IF(F16="Z",-(#REF!*24),IF(G16="",0,(O16+P16-D16)*24))</f>
        <v>0</v>
      </c>
      <c r="T16" s="72"/>
    </row>
    <row r="17" spans="1:20">
      <c r="A17" s="22"/>
      <c r="B17" s="35">
        <f t="shared" si="6"/>
        <v>43775</v>
      </c>
      <c r="C17" s="33" t="str">
        <f t="shared" si="2"/>
        <v>Di</v>
      </c>
      <c r="D17" s="14">
        <f>IF(OR(E17="F",F17="U",F17="AU"),'meine Daten'!$C$12,IF(C17="Mo",'meine Daten'!$M$21,IF(C17="Di",'meine Daten'!$M$22,IF(C17="Mi",'meine Daten'!$M$23,IF(C17="Do",'meine Daten'!$M$24,IF(C17="Fr",'meine Daten'!$M$25,IF(C17="Sa",'meine Daten'!$M$26,IF(C17="So",'meine Daten'!$M$27))))))))</f>
        <v>0.33333333333333331</v>
      </c>
      <c r="E17" s="48" t="str">
        <f t="shared" si="0"/>
        <v/>
      </c>
      <c r="F17" s="12"/>
      <c r="G17" s="3"/>
      <c r="H17" s="4"/>
      <c r="I17" s="14">
        <f t="shared" si="5"/>
        <v>0</v>
      </c>
      <c r="J17" s="1"/>
      <c r="K17" s="2"/>
      <c r="L17" s="3"/>
      <c r="M17" s="4"/>
      <c r="N17" s="14">
        <f t="shared" si="3"/>
        <v>0</v>
      </c>
      <c r="O17" s="16">
        <f t="shared" si="1"/>
        <v>0</v>
      </c>
      <c r="P17" s="45"/>
      <c r="Q17" s="110" t="str">
        <f t="shared" si="4"/>
        <v xml:space="preserve"> </v>
      </c>
      <c r="R17" s="140">
        <f>IF(ISERROR(VLOOKUP(B17,Feiertage!$B$5:$B$21,1,FALSE)),WEEKDAY(B17,2),"Feiertag")</f>
        <v>2</v>
      </c>
      <c r="S17" s="141">
        <f>S16+IF(F17="Z",-(#REF!*24),IF(G17="",0,(O17+P17-D17)*24))</f>
        <v>0</v>
      </c>
      <c r="T17" s="72"/>
    </row>
    <row r="18" spans="1:20">
      <c r="A18" s="22"/>
      <c r="B18" s="35">
        <f t="shared" si="6"/>
        <v>43776</v>
      </c>
      <c r="C18" s="33" t="str">
        <f t="shared" si="2"/>
        <v>Mi</v>
      </c>
      <c r="D18" s="14">
        <f>IF(OR(E18="F",F18="U",F18="AU"),'meine Daten'!$C$12,IF(C18="Mo",'meine Daten'!$M$21,IF(C18="Di",'meine Daten'!$M$22,IF(C18="Mi",'meine Daten'!$M$23,IF(C18="Do",'meine Daten'!$M$24,IF(C18="Fr",'meine Daten'!$M$25,IF(C18="Sa",'meine Daten'!$M$26,IF(C18="So",'meine Daten'!$M$27))))))))</f>
        <v>0.33333333333333331</v>
      </c>
      <c r="E18" s="48" t="str">
        <f t="shared" si="0"/>
        <v/>
      </c>
      <c r="F18" s="12"/>
      <c r="G18" s="3"/>
      <c r="H18" s="4"/>
      <c r="I18" s="14">
        <f t="shared" si="5"/>
        <v>0</v>
      </c>
      <c r="J18" s="3"/>
      <c r="K18" s="4"/>
      <c r="L18" s="3"/>
      <c r="M18" s="4"/>
      <c r="N18" s="14">
        <f t="shared" si="3"/>
        <v>0</v>
      </c>
      <c r="O18" s="16">
        <f t="shared" si="1"/>
        <v>0</v>
      </c>
      <c r="P18" s="45"/>
      <c r="Q18" s="110" t="str">
        <f t="shared" si="4"/>
        <v xml:space="preserve"> </v>
      </c>
      <c r="R18" s="140">
        <f>IF(ISERROR(VLOOKUP(B18,Feiertage!$B$5:$B$21,1,FALSE)),WEEKDAY(B18,2),"Feiertag")</f>
        <v>3</v>
      </c>
      <c r="S18" s="141">
        <f>S17+IF(F18="Z",-(#REF!*24),IF(G18="",0,(O18+P18-D18)*24))</f>
        <v>0</v>
      </c>
      <c r="T18" s="72"/>
    </row>
    <row r="19" spans="1:20">
      <c r="A19" s="22"/>
      <c r="B19" s="35">
        <f t="shared" si="6"/>
        <v>43777</v>
      </c>
      <c r="C19" s="33" t="str">
        <f t="shared" si="2"/>
        <v>Do</v>
      </c>
      <c r="D19" s="14">
        <f>IF(OR(E19="F",F19="U",F19="AU"),'meine Daten'!$C$12,IF(C19="Mo",'meine Daten'!$M$21,IF(C19="Di",'meine Daten'!$M$22,IF(C19="Mi",'meine Daten'!$M$23,IF(C19="Do",'meine Daten'!$M$24,IF(C19="Fr",'meine Daten'!$M$25,IF(C19="Sa",'meine Daten'!$M$26,IF(C19="So",'meine Daten'!$M$27))))))))</f>
        <v>0.33333333333333331</v>
      </c>
      <c r="E19" s="48" t="str">
        <f t="shared" si="0"/>
        <v/>
      </c>
      <c r="F19" s="12"/>
      <c r="G19" s="3"/>
      <c r="H19" s="4"/>
      <c r="I19" s="14">
        <f t="shared" si="5"/>
        <v>0</v>
      </c>
      <c r="J19" s="1"/>
      <c r="K19" s="2"/>
      <c r="L19" s="3"/>
      <c r="M19" s="4"/>
      <c r="N19" s="14">
        <f t="shared" si="3"/>
        <v>0</v>
      </c>
      <c r="O19" s="16">
        <f t="shared" si="1"/>
        <v>0</v>
      </c>
      <c r="P19" s="45"/>
      <c r="Q19" s="110" t="str">
        <f t="shared" si="4"/>
        <v xml:space="preserve"> </v>
      </c>
      <c r="R19" s="140">
        <f>IF(ISERROR(VLOOKUP(B19,Feiertage!$B$5:$B$21,1,FALSE)),WEEKDAY(B19,2),"Feiertag")</f>
        <v>4</v>
      </c>
      <c r="S19" s="141">
        <f>S18+IF(F19="Z",-(#REF!*24),IF(G19="",0,(O19+P19-D19)*24))</f>
        <v>0</v>
      </c>
      <c r="T19" s="72"/>
    </row>
    <row r="20" spans="1:20">
      <c r="A20" s="22"/>
      <c r="B20" s="35">
        <f t="shared" si="6"/>
        <v>43778</v>
      </c>
      <c r="C20" s="33" t="str">
        <f t="shared" si="2"/>
        <v>Fr</v>
      </c>
      <c r="D20" s="14">
        <f>IF(OR(E20="F",F20="U",F20="AU"),'meine Daten'!$C$12,IF(C20="Mo",'meine Daten'!$M$21,IF(C20="Di",'meine Daten'!$M$22,IF(C20="Mi",'meine Daten'!$M$23,IF(C20="Do",'meine Daten'!$M$24,IF(C20="Fr",'meine Daten'!$M$25,IF(C20="Sa",'meine Daten'!$M$26,IF(C20="So",'meine Daten'!$M$27))))))))</f>
        <v>0.33333333333333331</v>
      </c>
      <c r="E20" s="48" t="str">
        <f t="shared" si="0"/>
        <v/>
      </c>
      <c r="F20" s="12"/>
      <c r="G20" s="3"/>
      <c r="H20" s="4"/>
      <c r="I20" s="14">
        <f t="shared" si="5"/>
        <v>0</v>
      </c>
      <c r="J20" s="3"/>
      <c r="K20" s="4"/>
      <c r="L20" s="3"/>
      <c r="M20" s="4"/>
      <c r="N20" s="14">
        <f t="shared" si="3"/>
        <v>0</v>
      </c>
      <c r="O20" s="16">
        <f t="shared" si="1"/>
        <v>0</v>
      </c>
      <c r="P20" s="45"/>
      <c r="Q20" s="110" t="str">
        <f t="shared" si="4"/>
        <v xml:space="preserve"> </v>
      </c>
      <c r="R20" s="140">
        <f>IF(ISERROR(VLOOKUP(B20,Feiertage!$B$5:$B$21,1,FALSE)),WEEKDAY(B20,2),"Feiertag")</f>
        <v>5</v>
      </c>
      <c r="S20" s="141">
        <f>S19+IF(F20="Z",-(#REF!*24),IF(G20="",0,(O20+P20-D20)*24))</f>
        <v>0</v>
      </c>
      <c r="T20" s="72"/>
    </row>
    <row r="21" spans="1:20">
      <c r="A21" s="22"/>
      <c r="B21" s="35">
        <f t="shared" si="6"/>
        <v>43779</v>
      </c>
      <c r="C21" s="33" t="str">
        <f t="shared" si="2"/>
        <v>Sa</v>
      </c>
      <c r="D21" s="14">
        <f>IF(OR(E21="F",F21="U",F21="AU"),'meine Daten'!$C$12,IF(C21="Mo",'meine Daten'!$M$21,IF(C21="Di",'meine Daten'!$M$22,IF(C21="Mi",'meine Daten'!$M$23,IF(C21="Do",'meine Daten'!$M$24,IF(C21="Fr",'meine Daten'!$M$25,IF(C21="Sa",'meine Daten'!$M$26,IF(C21="So",'meine Daten'!$M$27))))))))</f>
        <v>0</v>
      </c>
      <c r="E21" s="48" t="str">
        <f t="shared" si="0"/>
        <v/>
      </c>
      <c r="F21" s="12"/>
      <c r="G21" s="3"/>
      <c r="H21" s="4"/>
      <c r="I21" s="14">
        <f t="shared" si="5"/>
        <v>0</v>
      </c>
      <c r="J21" s="3"/>
      <c r="K21" s="4"/>
      <c r="L21" s="3"/>
      <c r="M21" s="4"/>
      <c r="N21" s="14">
        <f t="shared" si="3"/>
        <v>0</v>
      </c>
      <c r="O21" s="16">
        <f t="shared" si="1"/>
        <v>0</v>
      </c>
      <c r="P21" s="45"/>
      <c r="Q21" s="110" t="str">
        <f t="shared" si="4"/>
        <v xml:space="preserve"> </v>
      </c>
      <c r="R21" s="140">
        <f>IF(ISERROR(VLOOKUP(B21,Feiertage!$B$5:$B$21,1,FALSE)),WEEKDAY(B21,2),"Feiertag")</f>
        <v>6</v>
      </c>
      <c r="S21" s="141">
        <f>S20+IF(F21="Z",-(#REF!*24),IF(G21="",0,(O21+P21-D21)*24))</f>
        <v>0</v>
      </c>
      <c r="T21" s="72"/>
    </row>
    <row r="22" spans="1:20">
      <c r="A22" s="22"/>
      <c r="B22" s="35">
        <f t="shared" si="6"/>
        <v>43780</v>
      </c>
      <c r="C22" s="33" t="str">
        <f t="shared" si="2"/>
        <v>So</v>
      </c>
      <c r="D22" s="14">
        <f>IF(OR(E22="F",F22="U",F22="AU"),'meine Daten'!$C$12,IF(C22="Mo",'meine Daten'!$M$21,IF(C22="Di",'meine Daten'!$M$22,IF(C22="Mi",'meine Daten'!$M$23,IF(C22="Do",'meine Daten'!$M$24,IF(C22="Fr",'meine Daten'!$M$25,IF(C22="Sa",'meine Daten'!$M$26,IF(C22="So",'meine Daten'!$M$27))))))))</f>
        <v>0</v>
      </c>
      <c r="E22" s="48" t="str">
        <f t="shared" si="0"/>
        <v/>
      </c>
      <c r="F22" s="12"/>
      <c r="G22" s="3"/>
      <c r="H22" s="4"/>
      <c r="I22" s="14">
        <f t="shared" si="5"/>
        <v>0</v>
      </c>
      <c r="J22" s="3"/>
      <c r="K22" s="4"/>
      <c r="L22" s="3"/>
      <c r="M22" s="4"/>
      <c r="N22" s="14">
        <f t="shared" si="3"/>
        <v>0</v>
      </c>
      <c r="O22" s="16">
        <f t="shared" si="1"/>
        <v>0</v>
      </c>
      <c r="P22" s="45"/>
      <c r="Q22" s="110" t="str">
        <f t="shared" si="4"/>
        <v xml:space="preserve"> </v>
      </c>
      <c r="R22" s="140">
        <f>IF(ISERROR(VLOOKUP(B22,Feiertage!$B$5:$B$21,1,FALSE)),WEEKDAY(B22,2),"Feiertag")</f>
        <v>7</v>
      </c>
      <c r="S22" s="141">
        <f>S21+IF(F22="Z",-(#REF!*24),IF(G22="",0,(O22+P22-D22)*24))</f>
        <v>0</v>
      </c>
      <c r="T22" s="72"/>
    </row>
    <row r="23" spans="1:20">
      <c r="A23" s="22"/>
      <c r="B23" s="35">
        <f t="shared" si="6"/>
        <v>43781</v>
      </c>
      <c r="C23" s="33" t="str">
        <f t="shared" si="2"/>
        <v>Mo</v>
      </c>
      <c r="D23" s="14">
        <f>IF(OR(E23="F",F23="U",F23="AU"),'meine Daten'!$C$12,IF(C23="Mo",'meine Daten'!$M$21,IF(C23="Di",'meine Daten'!$M$22,IF(C23="Mi",'meine Daten'!$M$23,IF(C23="Do",'meine Daten'!$M$24,IF(C23="Fr",'meine Daten'!$M$25,IF(C23="Sa",'meine Daten'!$M$26,IF(C23="So",'meine Daten'!$M$27))))))))</f>
        <v>0.33333333333333331</v>
      </c>
      <c r="E23" s="48" t="str">
        <f t="shared" si="0"/>
        <v/>
      </c>
      <c r="F23" s="12"/>
      <c r="G23" s="3"/>
      <c r="H23" s="4"/>
      <c r="I23" s="14">
        <f t="shared" si="5"/>
        <v>0</v>
      </c>
      <c r="J23" s="3"/>
      <c r="K23" s="4"/>
      <c r="L23" s="3"/>
      <c r="M23" s="4"/>
      <c r="N23" s="14">
        <f t="shared" si="3"/>
        <v>0</v>
      </c>
      <c r="O23" s="16">
        <f t="shared" si="1"/>
        <v>0</v>
      </c>
      <c r="P23" s="45"/>
      <c r="Q23" s="110" t="str">
        <f t="shared" si="4"/>
        <v xml:space="preserve"> </v>
      </c>
      <c r="R23" s="140">
        <f>IF(ISERROR(VLOOKUP(B23,Feiertage!$B$5:$B$21,1,FALSE)),WEEKDAY(B23,2),"Feiertag")</f>
        <v>1</v>
      </c>
      <c r="S23" s="141">
        <f>S22+IF(F23="Z",-(#REF!*24),IF(G23="",0,(O23+P23-D23)*24))</f>
        <v>0</v>
      </c>
      <c r="T23" s="72"/>
    </row>
    <row r="24" spans="1:20">
      <c r="A24" s="22"/>
      <c r="B24" s="35">
        <f t="shared" si="6"/>
        <v>43782</v>
      </c>
      <c r="C24" s="33" t="str">
        <f t="shared" si="2"/>
        <v>Di</v>
      </c>
      <c r="D24" s="14">
        <f>IF(OR(E24="F",F24="U",F24="AU"),'meine Daten'!$C$12,IF(C24="Mo",'meine Daten'!$M$21,IF(C24="Di",'meine Daten'!$M$22,IF(C24="Mi",'meine Daten'!$M$23,IF(C24="Do",'meine Daten'!$M$24,IF(C24="Fr",'meine Daten'!$M$25,IF(C24="Sa",'meine Daten'!$M$26,IF(C24="So",'meine Daten'!$M$27))))))))</f>
        <v>0.33333333333333331</v>
      </c>
      <c r="E24" s="48" t="str">
        <f t="shared" si="0"/>
        <v/>
      </c>
      <c r="F24" s="12"/>
      <c r="G24" s="3"/>
      <c r="H24" s="4"/>
      <c r="I24" s="14">
        <f t="shared" si="5"/>
        <v>0</v>
      </c>
      <c r="J24" s="3"/>
      <c r="K24" s="4"/>
      <c r="L24" s="3"/>
      <c r="M24" s="8"/>
      <c r="N24" s="14">
        <f t="shared" si="3"/>
        <v>0</v>
      </c>
      <c r="O24" s="16">
        <f t="shared" si="1"/>
        <v>0</v>
      </c>
      <c r="P24" s="45"/>
      <c r="Q24" s="110" t="str">
        <f t="shared" si="4"/>
        <v xml:space="preserve"> </v>
      </c>
      <c r="R24" s="140">
        <f>IF(ISERROR(VLOOKUP(B24,Feiertage!$B$5:$B$21,1,FALSE)),WEEKDAY(B24,2),"Feiertag")</f>
        <v>2</v>
      </c>
      <c r="S24" s="141">
        <f>S23+IF(F24="Z",-(#REF!*24),IF(G24="",0,(O24+P24-D24)*24))</f>
        <v>0</v>
      </c>
      <c r="T24" s="72"/>
    </row>
    <row r="25" spans="1:20">
      <c r="A25" s="22"/>
      <c r="B25" s="35">
        <f t="shared" si="6"/>
        <v>43783</v>
      </c>
      <c r="C25" s="33" t="str">
        <f t="shared" si="2"/>
        <v>Mi</v>
      </c>
      <c r="D25" s="14">
        <f>IF(OR(E25="F",F25="U",F25="AU"),'meine Daten'!$C$12,IF(C25="Mo",'meine Daten'!$M$21,IF(C25="Di",'meine Daten'!$M$22,IF(C25="Mi",'meine Daten'!$M$23,IF(C25="Do",'meine Daten'!$M$24,IF(C25="Fr",'meine Daten'!$M$25,IF(C25="Sa",'meine Daten'!$M$26,IF(C25="So",'meine Daten'!$M$27))))))))</f>
        <v>0.33333333333333331</v>
      </c>
      <c r="E25" s="48" t="str">
        <f t="shared" si="0"/>
        <v/>
      </c>
      <c r="F25" s="12"/>
      <c r="G25" s="3"/>
      <c r="H25" s="4"/>
      <c r="I25" s="14">
        <f t="shared" si="5"/>
        <v>0</v>
      </c>
      <c r="J25" s="3"/>
      <c r="K25" s="4"/>
      <c r="L25" s="3"/>
      <c r="M25" s="4"/>
      <c r="N25" s="14">
        <f t="shared" si="3"/>
        <v>0</v>
      </c>
      <c r="O25" s="16">
        <f t="shared" si="1"/>
        <v>0</v>
      </c>
      <c r="P25" s="45"/>
      <c r="Q25" s="110" t="str">
        <f t="shared" si="4"/>
        <v xml:space="preserve"> </v>
      </c>
      <c r="R25" s="140">
        <f>IF(ISERROR(VLOOKUP(B25,Feiertage!$B$5:$B$21,1,FALSE)),WEEKDAY(B25,2),"Feiertag")</f>
        <v>3</v>
      </c>
      <c r="S25" s="141">
        <f>S24+IF(F25="Z",-(#REF!*24),IF(G25="",0,(O25+P25-D25)*24))</f>
        <v>0</v>
      </c>
      <c r="T25" s="72"/>
    </row>
    <row r="26" spans="1:20">
      <c r="A26" s="22"/>
      <c r="B26" s="35">
        <f t="shared" si="6"/>
        <v>43784</v>
      </c>
      <c r="C26" s="33" t="str">
        <f t="shared" si="2"/>
        <v>Do</v>
      </c>
      <c r="D26" s="14">
        <f>IF(OR(E26="F",F26="U",F26="AU"),'meine Daten'!$C$12,IF(C26="Mo",'meine Daten'!$M$21,IF(C26="Di",'meine Daten'!$M$22,IF(C26="Mi",'meine Daten'!$M$23,IF(C26="Do",'meine Daten'!$M$24,IF(C26="Fr",'meine Daten'!$M$25,IF(C26="Sa",'meine Daten'!$M$26,IF(C26="So",'meine Daten'!$M$27))))))))</f>
        <v>0.33333333333333331</v>
      </c>
      <c r="E26" s="48" t="str">
        <f t="shared" si="0"/>
        <v/>
      </c>
      <c r="F26" s="12"/>
      <c r="G26" s="3"/>
      <c r="H26" s="4"/>
      <c r="I26" s="14">
        <f t="shared" si="5"/>
        <v>0</v>
      </c>
      <c r="J26" s="3"/>
      <c r="K26" s="4"/>
      <c r="L26" s="3"/>
      <c r="M26" s="4"/>
      <c r="N26" s="14">
        <f t="shared" si="3"/>
        <v>0</v>
      </c>
      <c r="O26" s="16">
        <f t="shared" si="1"/>
        <v>0</v>
      </c>
      <c r="P26" s="45"/>
      <c r="Q26" s="110" t="str">
        <f t="shared" si="4"/>
        <v xml:space="preserve"> </v>
      </c>
      <c r="R26" s="140">
        <f>IF(ISERROR(VLOOKUP(B26,Feiertage!$B$5:$B$21,1,FALSE)),WEEKDAY(B26,2),"Feiertag")</f>
        <v>4</v>
      </c>
      <c r="S26" s="141">
        <f>S25+IF(F26="Z",-(#REF!*24),IF(G26="",0,(O26+P26-D26)*24))</f>
        <v>0</v>
      </c>
      <c r="T26" s="72"/>
    </row>
    <row r="27" spans="1:20">
      <c r="A27" s="22"/>
      <c r="B27" s="35">
        <f t="shared" si="6"/>
        <v>43785</v>
      </c>
      <c r="C27" s="33" t="str">
        <f t="shared" si="2"/>
        <v>Fr</v>
      </c>
      <c r="D27" s="14">
        <f>IF(OR(E27="F",F27="U",F27="AU"),'meine Daten'!$C$12,IF(C27="Mo",'meine Daten'!$M$21,IF(C27="Di",'meine Daten'!$M$22,IF(C27="Mi",'meine Daten'!$M$23,IF(C27="Do",'meine Daten'!$M$24,IF(C27="Fr",'meine Daten'!$M$25,IF(C27="Sa",'meine Daten'!$M$26,IF(C27="So",'meine Daten'!$M$27))))))))</f>
        <v>0.33333333333333331</v>
      </c>
      <c r="E27" s="48" t="str">
        <f t="shared" si="0"/>
        <v/>
      </c>
      <c r="F27" s="12"/>
      <c r="G27" s="3"/>
      <c r="H27" s="4"/>
      <c r="I27" s="14">
        <f t="shared" si="5"/>
        <v>0</v>
      </c>
      <c r="J27" s="3"/>
      <c r="K27" s="4"/>
      <c r="L27" s="3"/>
      <c r="M27" s="4"/>
      <c r="N27" s="14">
        <f t="shared" si="3"/>
        <v>0</v>
      </c>
      <c r="O27" s="16">
        <f t="shared" si="1"/>
        <v>0</v>
      </c>
      <c r="P27" s="45"/>
      <c r="Q27" s="110" t="str">
        <f t="shared" si="4"/>
        <v xml:space="preserve"> </v>
      </c>
      <c r="R27" s="140">
        <f>IF(ISERROR(VLOOKUP(B27,Feiertage!$B$5:$B$21,1,FALSE)),WEEKDAY(B27,2),"Feiertag")</f>
        <v>5</v>
      </c>
      <c r="S27" s="141">
        <f>S26+IF(F27="Z",-(#REF!*24),IF(G27="",0,(O27+P27-D27)*24))</f>
        <v>0</v>
      </c>
      <c r="T27" s="72"/>
    </row>
    <row r="28" spans="1:20">
      <c r="A28" s="22"/>
      <c r="B28" s="35">
        <f t="shared" si="6"/>
        <v>43786</v>
      </c>
      <c r="C28" s="33" t="str">
        <f t="shared" si="2"/>
        <v>Sa</v>
      </c>
      <c r="D28" s="14">
        <f>IF(OR(E28="F",F28="U",F28="AU"),'meine Daten'!$C$12,IF(C28="Mo",'meine Daten'!$M$21,IF(C28="Di",'meine Daten'!$M$22,IF(C28="Mi",'meine Daten'!$M$23,IF(C28="Do",'meine Daten'!$M$24,IF(C28="Fr",'meine Daten'!$M$25,IF(C28="Sa",'meine Daten'!$M$26,IF(C28="So",'meine Daten'!$M$27))))))))</f>
        <v>0</v>
      </c>
      <c r="E28" s="48" t="str">
        <f t="shared" si="0"/>
        <v/>
      </c>
      <c r="F28" s="12"/>
      <c r="G28" s="3"/>
      <c r="H28" s="4"/>
      <c r="I28" s="14">
        <f t="shared" si="5"/>
        <v>0</v>
      </c>
      <c r="J28" s="3"/>
      <c r="K28" s="4"/>
      <c r="L28" s="3"/>
      <c r="M28" s="4"/>
      <c r="N28" s="14">
        <f t="shared" si="3"/>
        <v>0</v>
      </c>
      <c r="O28" s="16">
        <f t="shared" si="1"/>
        <v>0</v>
      </c>
      <c r="P28" s="45"/>
      <c r="Q28" s="110" t="str">
        <f t="shared" si="4"/>
        <v xml:space="preserve"> </v>
      </c>
      <c r="R28" s="140">
        <f>IF(ISERROR(VLOOKUP(B28,Feiertage!$B$5:$B$21,1,FALSE)),WEEKDAY(B28,2),"Feiertag")</f>
        <v>6</v>
      </c>
      <c r="S28" s="141">
        <f>S27+IF(F28="Z",-(#REF!*24),IF(G28="",0,(O28+P28-D28)*24))</f>
        <v>0</v>
      </c>
      <c r="T28" s="72"/>
    </row>
    <row r="29" spans="1:20">
      <c r="A29" s="22"/>
      <c r="B29" s="35">
        <f t="shared" si="6"/>
        <v>43787</v>
      </c>
      <c r="C29" s="33" t="str">
        <f t="shared" si="2"/>
        <v>So</v>
      </c>
      <c r="D29" s="14">
        <f>IF(OR(E29="F",F29="U",F29="AU"),'meine Daten'!$C$12,IF(C29="Mo",'meine Daten'!$M$21,IF(C29="Di",'meine Daten'!$M$22,IF(C29="Mi",'meine Daten'!$M$23,IF(C29="Do",'meine Daten'!$M$24,IF(C29="Fr",'meine Daten'!$M$25,IF(C29="Sa",'meine Daten'!$M$26,IF(C29="So",'meine Daten'!$M$27))))))))</f>
        <v>0</v>
      </c>
      <c r="E29" s="48" t="str">
        <f t="shared" si="0"/>
        <v/>
      </c>
      <c r="F29" s="12"/>
      <c r="G29" s="11"/>
      <c r="H29" s="4"/>
      <c r="I29" s="14">
        <f t="shared" si="5"/>
        <v>0</v>
      </c>
      <c r="J29" s="11"/>
      <c r="K29" s="4"/>
      <c r="L29" s="3"/>
      <c r="M29" s="4"/>
      <c r="N29" s="14">
        <f t="shared" si="3"/>
        <v>0</v>
      </c>
      <c r="O29" s="16">
        <f t="shared" si="1"/>
        <v>0</v>
      </c>
      <c r="P29" s="45"/>
      <c r="Q29" s="110" t="str">
        <f t="shared" si="4"/>
        <v xml:space="preserve"> </v>
      </c>
      <c r="R29" s="140">
        <f>IF(ISERROR(VLOOKUP(B29,Feiertage!$B$5:$B$21,1,FALSE)),WEEKDAY(B29,2),"Feiertag")</f>
        <v>7</v>
      </c>
      <c r="S29" s="141">
        <f>S28+IF(F29="Z",-(#REF!*24),IF(G29="",0,(O29+P29-D29)*24))</f>
        <v>0</v>
      </c>
      <c r="T29" s="72"/>
    </row>
    <row r="30" spans="1:20">
      <c r="A30" s="22"/>
      <c r="B30" s="35">
        <f t="shared" si="6"/>
        <v>43788</v>
      </c>
      <c r="C30" s="33" t="str">
        <f t="shared" si="2"/>
        <v>Mo</v>
      </c>
      <c r="D30" s="14">
        <f>IF(OR(E30="F",F30="U",F30="AU"),'meine Daten'!$C$12,IF(C30="Mo",'meine Daten'!$M$21,IF(C30="Di",'meine Daten'!$M$22,IF(C30="Mi",'meine Daten'!$M$23,IF(C30="Do",'meine Daten'!$M$24,IF(C30="Fr",'meine Daten'!$M$25,IF(C30="Sa",'meine Daten'!$M$26,IF(C30="So",'meine Daten'!$M$27))))))))</f>
        <v>0.33333333333333331</v>
      </c>
      <c r="E30" s="48" t="str">
        <f t="shared" si="0"/>
        <v/>
      </c>
      <c r="F30" s="12"/>
      <c r="G30" s="11"/>
      <c r="H30" s="4"/>
      <c r="I30" s="14">
        <f t="shared" si="5"/>
        <v>0</v>
      </c>
      <c r="J30" s="11"/>
      <c r="K30" s="4"/>
      <c r="L30" s="3"/>
      <c r="M30" s="4"/>
      <c r="N30" s="14">
        <f t="shared" si="3"/>
        <v>0</v>
      </c>
      <c r="O30" s="16">
        <f t="shared" si="1"/>
        <v>0</v>
      </c>
      <c r="P30" s="45"/>
      <c r="Q30" s="110" t="str">
        <f t="shared" si="4"/>
        <v xml:space="preserve"> </v>
      </c>
      <c r="R30" s="140">
        <f>IF(ISERROR(VLOOKUP(B30,Feiertage!$B$5:$B$21,1,FALSE)),WEEKDAY(B30,2),"Feiertag")</f>
        <v>1</v>
      </c>
      <c r="S30" s="141">
        <f>S29+IF(F30="Z",-(#REF!*24),IF(G30="",0,(O30+P30-D30)*24))</f>
        <v>0</v>
      </c>
      <c r="T30" s="72"/>
    </row>
    <row r="31" spans="1:20">
      <c r="A31" s="22"/>
      <c r="B31" s="35">
        <f t="shared" si="6"/>
        <v>43789</v>
      </c>
      <c r="C31" s="33" t="str">
        <f t="shared" si="2"/>
        <v>Di</v>
      </c>
      <c r="D31" s="14">
        <f>IF(OR(E31="F",F31="U",F31="AU"),'meine Daten'!$C$12,IF(C31="Mo",'meine Daten'!$M$21,IF(C31="Di",'meine Daten'!$M$22,IF(C31="Mi",'meine Daten'!$M$23,IF(C31="Do",'meine Daten'!$M$24,IF(C31="Fr",'meine Daten'!$M$25,IF(C31="Sa",'meine Daten'!$M$26,IF(C31="So",'meine Daten'!$M$27))))))))</f>
        <v>0.33333333333333331</v>
      </c>
      <c r="E31" s="48" t="str">
        <f t="shared" si="0"/>
        <v/>
      </c>
      <c r="F31" s="12"/>
      <c r="G31" s="11"/>
      <c r="H31" s="4"/>
      <c r="I31" s="14">
        <f t="shared" si="5"/>
        <v>0</v>
      </c>
      <c r="J31" s="11"/>
      <c r="K31" s="4"/>
      <c r="L31" s="3"/>
      <c r="M31" s="4"/>
      <c r="N31" s="14">
        <f t="shared" si="3"/>
        <v>0</v>
      </c>
      <c r="O31" s="16">
        <f t="shared" si="1"/>
        <v>0</v>
      </c>
      <c r="P31" s="45"/>
      <c r="Q31" s="110" t="str">
        <f t="shared" si="4"/>
        <v xml:space="preserve"> </v>
      </c>
      <c r="R31" s="140">
        <f>IF(ISERROR(VLOOKUP(B31,Feiertage!$B$5:$B$21,1,FALSE)),WEEKDAY(B31,2),"Feiertag")</f>
        <v>2</v>
      </c>
      <c r="S31" s="141">
        <f>S30+IF(F31="Z",-(#REF!*24),IF(G31="",0,(O31+P31-D31)*24))</f>
        <v>0</v>
      </c>
      <c r="T31" s="72"/>
    </row>
    <row r="32" spans="1:20">
      <c r="A32" s="22"/>
      <c r="B32" s="35">
        <f t="shared" si="6"/>
        <v>43790</v>
      </c>
      <c r="C32" s="33" t="str">
        <f t="shared" si="2"/>
        <v>Mi</v>
      </c>
      <c r="D32" s="14">
        <f>IF(OR(E32="F",F32="U",F32="AU"),'meine Daten'!$C$12,IF(C32="Mo",'meine Daten'!$M$21,IF(C32="Di",'meine Daten'!$M$22,IF(C32="Mi",'meine Daten'!$M$23,IF(C32="Do",'meine Daten'!$M$24,IF(C32="Fr",'meine Daten'!$M$25,IF(C32="Sa",'meine Daten'!$M$26,IF(C32="So",'meine Daten'!$M$27))))))))</f>
        <v>0.33333333333333331</v>
      </c>
      <c r="E32" s="48" t="str">
        <f t="shared" si="0"/>
        <v/>
      </c>
      <c r="F32" s="12"/>
      <c r="G32" s="11"/>
      <c r="H32" s="4"/>
      <c r="I32" s="14">
        <f t="shared" si="5"/>
        <v>0</v>
      </c>
      <c r="J32" s="11"/>
      <c r="K32" s="4"/>
      <c r="L32" s="3"/>
      <c r="M32" s="4"/>
      <c r="N32" s="14">
        <f t="shared" si="3"/>
        <v>0</v>
      </c>
      <c r="O32" s="16">
        <f t="shared" si="1"/>
        <v>0</v>
      </c>
      <c r="P32" s="45"/>
      <c r="Q32" s="110" t="str">
        <f t="shared" si="4"/>
        <v xml:space="preserve"> </v>
      </c>
      <c r="R32" s="140">
        <f>IF(ISERROR(VLOOKUP(B32,Feiertage!$B$5:$B$21,1,FALSE)),WEEKDAY(B32,2),"Feiertag")</f>
        <v>3</v>
      </c>
      <c r="S32" s="141">
        <f>S31+IF(F32="Z",-(#REF!*24),IF(G32="",0,(O32+P32-D32)*24))</f>
        <v>0</v>
      </c>
      <c r="T32" s="72"/>
    </row>
    <row r="33" spans="1:26">
      <c r="A33" s="22"/>
      <c r="B33" s="35">
        <f t="shared" si="6"/>
        <v>43791</v>
      </c>
      <c r="C33" s="33" t="str">
        <f t="shared" si="2"/>
        <v>Do</v>
      </c>
      <c r="D33" s="14">
        <f>IF(OR(E33="F",F33="U",F33="AU"),'meine Daten'!$C$12,IF(C33="Mo",'meine Daten'!$M$21,IF(C33="Di",'meine Daten'!$M$22,IF(C33="Mi",'meine Daten'!$M$23,IF(C33="Do",'meine Daten'!$M$24,IF(C33="Fr",'meine Daten'!$M$25,IF(C33="Sa",'meine Daten'!$M$26,IF(C33="So",'meine Daten'!$M$27))))))))</f>
        <v>0.33333333333333331</v>
      </c>
      <c r="E33" s="48" t="str">
        <f t="shared" si="0"/>
        <v/>
      </c>
      <c r="F33" s="12"/>
      <c r="G33" s="11"/>
      <c r="H33" s="4"/>
      <c r="I33" s="14">
        <f t="shared" si="5"/>
        <v>0</v>
      </c>
      <c r="J33" s="11"/>
      <c r="K33" s="4"/>
      <c r="L33" s="3"/>
      <c r="M33" s="4"/>
      <c r="N33" s="14">
        <f t="shared" si="3"/>
        <v>0</v>
      </c>
      <c r="O33" s="16">
        <f t="shared" si="1"/>
        <v>0</v>
      </c>
      <c r="P33" s="45"/>
      <c r="Q33" s="110" t="str">
        <f t="shared" si="4"/>
        <v xml:space="preserve"> </v>
      </c>
      <c r="R33" s="140">
        <f>IF(ISERROR(VLOOKUP(B33,Feiertage!$B$5:$B$21,1,FALSE)),WEEKDAY(B33,2),"Feiertag")</f>
        <v>4</v>
      </c>
      <c r="S33" s="141">
        <f>S32+IF(F33="Z",-(#REF!*24),IF(G33="",0,(O33+P33-D33)*24))</f>
        <v>0</v>
      </c>
      <c r="T33" s="72"/>
      <c r="V33" s="168"/>
    </row>
    <row r="34" spans="1:26">
      <c r="A34" s="22"/>
      <c r="B34" s="35">
        <f t="shared" si="6"/>
        <v>43792</v>
      </c>
      <c r="C34" s="33" t="str">
        <f t="shared" si="2"/>
        <v>Fr</v>
      </c>
      <c r="D34" s="14">
        <f>IF(OR(E34="F",F34="U",F34="AU"),'meine Daten'!$C$12,IF(C34="Mo",'meine Daten'!$M$21,IF(C34="Di",'meine Daten'!$M$22,IF(C34="Mi",'meine Daten'!$M$23,IF(C34="Do",'meine Daten'!$M$24,IF(C34="Fr",'meine Daten'!$M$25,IF(C34="Sa",'meine Daten'!$M$26,IF(C34="So",'meine Daten'!$M$27))))))))</f>
        <v>0.33333333333333331</v>
      </c>
      <c r="E34" s="48" t="str">
        <f t="shared" si="0"/>
        <v/>
      </c>
      <c r="F34" s="12"/>
      <c r="G34" s="11"/>
      <c r="H34" s="4"/>
      <c r="I34" s="14">
        <f t="shared" si="5"/>
        <v>0</v>
      </c>
      <c r="J34" s="11"/>
      <c r="K34" s="4"/>
      <c r="L34" s="3"/>
      <c r="M34" s="4"/>
      <c r="N34" s="14">
        <f t="shared" si="3"/>
        <v>0</v>
      </c>
      <c r="O34" s="16">
        <f t="shared" si="1"/>
        <v>0</v>
      </c>
      <c r="P34" s="45"/>
      <c r="Q34" s="110" t="str">
        <f t="shared" si="4"/>
        <v xml:space="preserve"> </v>
      </c>
      <c r="R34" s="140">
        <f>IF(ISERROR(VLOOKUP(B34,Feiertage!$B$5:$B$21,1,FALSE)),WEEKDAY(B34,2),"Feiertag")</f>
        <v>5</v>
      </c>
      <c r="S34" s="141">
        <f>S33+IF(F34="Z",-(#REF!*24),IF(G34="",0,(O34+P34-D34)*24))</f>
        <v>0</v>
      </c>
      <c r="T34" s="72"/>
      <c r="V34" s="169"/>
    </row>
    <row r="35" spans="1:26">
      <c r="A35" s="22"/>
      <c r="B35" s="35">
        <f t="shared" si="6"/>
        <v>43793</v>
      </c>
      <c r="C35" s="33" t="str">
        <f t="shared" si="2"/>
        <v>Sa</v>
      </c>
      <c r="D35" s="14">
        <f>IF(OR(E35="F",F35="U",F35="AU"),'meine Daten'!$C$12,IF(C35="Mo",'meine Daten'!$M$21,IF(C35="Di",'meine Daten'!$M$22,IF(C35="Mi",'meine Daten'!$M$23,IF(C35="Do",'meine Daten'!$M$24,IF(C35="Fr",'meine Daten'!$M$25,IF(C35="Sa",'meine Daten'!$M$26,IF(C35="So",'meine Daten'!$M$27))))))))</f>
        <v>0</v>
      </c>
      <c r="E35" s="48" t="str">
        <f t="shared" si="0"/>
        <v/>
      </c>
      <c r="F35" s="12"/>
      <c r="G35" s="11"/>
      <c r="H35" s="4"/>
      <c r="I35" s="14">
        <f t="shared" si="5"/>
        <v>0</v>
      </c>
      <c r="J35" s="11"/>
      <c r="K35" s="4"/>
      <c r="L35" s="3"/>
      <c r="M35" s="4"/>
      <c r="N35" s="14">
        <f t="shared" si="3"/>
        <v>0</v>
      </c>
      <c r="O35" s="16">
        <f t="shared" si="1"/>
        <v>0</v>
      </c>
      <c r="P35" s="45"/>
      <c r="Q35" s="110" t="str">
        <f t="shared" si="4"/>
        <v xml:space="preserve"> </v>
      </c>
      <c r="R35" s="140">
        <f>IF(ISERROR(VLOOKUP(B35,Feiertage!$B$5:$B$21,1,FALSE)),WEEKDAY(B35,2),"Feiertag")</f>
        <v>6</v>
      </c>
      <c r="S35" s="141">
        <f>S34+IF(F35="Z",-(#REF!*24),IF(G35="",0,(O35+P35-D35)*24))</f>
        <v>0</v>
      </c>
      <c r="T35" s="72"/>
    </row>
    <row r="36" spans="1:26">
      <c r="A36" s="22"/>
      <c r="B36" s="35">
        <f t="shared" si="6"/>
        <v>43794</v>
      </c>
      <c r="C36" s="33" t="str">
        <f t="shared" si="2"/>
        <v>So</v>
      </c>
      <c r="D36" s="14">
        <f>IF(OR(E36="F",F36="U",F36="AU"),'meine Daten'!$C$12,IF(C36="Mo",'meine Daten'!$M$21,IF(C36="Di",'meine Daten'!$M$22,IF(C36="Mi",'meine Daten'!$M$23,IF(C36="Do",'meine Daten'!$M$24,IF(C36="Fr",'meine Daten'!$M$25,IF(C36="Sa",'meine Daten'!$M$26,IF(C36="So",'meine Daten'!$M$27))))))))</f>
        <v>0</v>
      </c>
      <c r="E36" s="48" t="str">
        <f t="shared" si="0"/>
        <v/>
      </c>
      <c r="F36" s="12"/>
      <c r="G36" s="11"/>
      <c r="H36" s="4"/>
      <c r="I36" s="14">
        <f t="shared" si="5"/>
        <v>0</v>
      </c>
      <c r="J36" s="11"/>
      <c r="K36" s="4"/>
      <c r="L36" s="3"/>
      <c r="M36" s="4"/>
      <c r="N36" s="14">
        <f t="shared" si="3"/>
        <v>0</v>
      </c>
      <c r="O36" s="16">
        <f t="shared" si="1"/>
        <v>0</v>
      </c>
      <c r="P36" s="45"/>
      <c r="Q36" s="110" t="str">
        <f t="shared" si="4"/>
        <v xml:space="preserve"> </v>
      </c>
      <c r="R36" s="140">
        <f>IF(ISERROR(VLOOKUP(B36,Feiertage!$B$5:$B$21,1,FALSE)),WEEKDAY(B36,2),"Feiertag")</f>
        <v>7</v>
      </c>
      <c r="S36" s="141">
        <f>S35+IF(F36="Z",-(#REF!*24),IF(G36="",0,(O36+P36-D36)*24))</f>
        <v>0</v>
      </c>
      <c r="T36" s="72"/>
    </row>
    <row r="37" spans="1:26">
      <c r="A37" s="22"/>
      <c r="B37" s="35">
        <f t="shared" si="6"/>
        <v>43795</v>
      </c>
      <c r="C37" s="33" t="str">
        <f t="shared" si="2"/>
        <v>Mo</v>
      </c>
      <c r="D37" s="14">
        <f>IF(OR(E37="F",F37="U",F37="AU"),'meine Daten'!$C$12,IF(C37="Mo",'meine Daten'!$M$21,IF(C37="Di",'meine Daten'!$M$22,IF(C37="Mi",'meine Daten'!$M$23,IF(C37="Do",'meine Daten'!$M$24,IF(C37="Fr",'meine Daten'!$M$25,IF(C37="Sa",'meine Daten'!$M$26,IF(C37="So",'meine Daten'!$M$27))))))))</f>
        <v>0.33333333333333331</v>
      </c>
      <c r="E37" s="48" t="str">
        <f t="shared" si="0"/>
        <v/>
      </c>
      <c r="F37" s="12"/>
      <c r="G37" s="11"/>
      <c r="H37" s="4"/>
      <c r="I37" s="14">
        <f t="shared" si="5"/>
        <v>0</v>
      </c>
      <c r="J37" s="11"/>
      <c r="K37" s="4"/>
      <c r="L37" s="3"/>
      <c r="M37" s="4"/>
      <c r="N37" s="14">
        <f t="shared" si="3"/>
        <v>0</v>
      </c>
      <c r="O37" s="16">
        <f t="shared" si="1"/>
        <v>0</v>
      </c>
      <c r="P37" s="45"/>
      <c r="Q37" s="110" t="str">
        <f t="shared" si="4"/>
        <v xml:space="preserve"> </v>
      </c>
      <c r="R37" s="140">
        <f>IF(ISERROR(VLOOKUP(B37,Feiertage!$B$5:$B$21,1,FALSE)),WEEKDAY(B37,2),"Feiertag")</f>
        <v>1</v>
      </c>
      <c r="S37" s="141">
        <f>S36+IF(F37="Z",-(#REF!*24),IF(G37="",0,(O37+P37-D37)*24))</f>
        <v>0</v>
      </c>
      <c r="T37" s="72"/>
    </row>
    <row r="38" spans="1:26">
      <c r="A38" s="22"/>
      <c r="B38" s="35">
        <f t="shared" si="6"/>
        <v>43796</v>
      </c>
      <c r="C38" s="33" t="str">
        <f t="shared" si="2"/>
        <v>Di</v>
      </c>
      <c r="D38" s="14">
        <f>IF(OR(E38="F",F38="U",F38="AU"),'meine Daten'!$C$12,IF(C38="Mo",'meine Daten'!$M$21,IF(C38="Di",'meine Daten'!$M$22,IF(C38="Mi",'meine Daten'!$M$23,IF(C38="Do",'meine Daten'!$M$24,IF(C38="Fr",'meine Daten'!$M$25,IF(C38="Sa",'meine Daten'!$M$26,IF(C38="So",'meine Daten'!$M$27))))))))</f>
        <v>0.33333333333333331</v>
      </c>
      <c r="E38" s="48" t="str">
        <f t="shared" si="0"/>
        <v/>
      </c>
      <c r="F38" s="12"/>
      <c r="G38" s="11"/>
      <c r="H38" s="4"/>
      <c r="I38" s="14">
        <f t="shared" si="5"/>
        <v>0</v>
      </c>
      <c r="J38" s="11"/>
      <c r="K38" s="4"/>
      <c r="L38" s="3"/>
      <c r="M38" s="4"/>
      <c r="N38" s="14">
        <f t="shared" si="3"/>
        <v>0</v>
      </c>
      <c r="O38" s="16">
        <f t="shared" si="1"/>
        <v>0</v>
      </c>
      <c r="P38" s="45"/>
      <c r="Q38" s="110" t="str">
        <f t="shared" si="4"/>
        <v xml:space="preserve"> </v>
      </c>
      <c r="R38" s="140">
        <f>IF(ISERROR(VLOOKUP(B38,Feiertage!$B$5:$B$21,1,FALSE)),WEEKDAY(B38,2),"Feiertag")</f>
        <v>2</v>
      </c>
      <c r="S38" s="141">
        <f>S37+IF(F38="Z",-(#REF!*24),IF(G38="",0,(O38+P38-D38)*24))</f>
        <v>0</v>
      </c>
      <c r="T38" s="72"/>
      <c r="W38" s="64" t="s">
        <v>25</v>
      </c>
    </row>
    <row r="39" spans="1:26">
      <c r="A39" s="22"/>
      <c r="B39" s="35">
        <f t="shared" si="6"/>
        <v>43797</v>
      </c>
      <c r="C39" s="33" t="str">
        <f t="shared" si="2"/>
        <v>Mi</v>
      </c>
      <c r="D39" s="14">
        <f>IF(OR(E39="F",F39="U",F39="AU"),'meine Daten'!$C$12,IF(C39="Mo",'meine Daten'!$M$21,IF(C39="Di",'meine Daten'!$M$22,IF(C39="Mi",'meine Daten'!$M$23,IF(C39="Do",'meine Daten'!$M$24,IF(C39="Fr",'meine Daten'!$M$25,IF(C39="Sa",'meine Daten'!$M$26,IF(C39="So",'meine Daten'!$M$27))))))))</f>
        <v>0.33333333333333331</v>
      </c>
      <c r="E39" s="48" t="str">
        <f t="shared" si="0"/>
        <v/>
      </c>
      <c r="F39" s="12"/>
      <c r="G39" s="11"/>
      <c r="H39" s="4"/>
      <c r="I39" s="14">
        <f t="shared" si="5"/>
        <v>0</v>
      </c>
      <c r="J39" s="11"/>
      <c r="K39" s="4"/>
      <c r="L39" s="3"/>
      <c r="M39" s="4"/>
      <c r="N39" s="14">
        <f t="shared" si="3"/>
        <v>0</v>
      </c>
      <c r="O39" s="16">
        <f t="shared" si="1"/>
        <v>0</v>
      </c>
      <c r="P39" s="45"/>
      <c r="Q39" s="110" t="str">
        <f t="shared" si="4"/>
        <v xml:space="preserve"> </v>
      </c>
      <c r="R39" s="140">
        <f>IF(ISERROR(VLOOKUP(B39,Feiertage!$B$5:$B$21,1,FALSE)),WEEKDAY(B39,2),"Feiertag")</f>
        <v>3</v>
      </c>
      <c r="S39" s="141">
        <f>S38+IF(F39="Z",-(#REF!*24),IF(G39="",0,(O39+P39-D39)*24))</f>
        <v>0</v>
      </c>
      <c r="T39" s="72"/>
      <c r="W39" s="64" t="s">
        <v>26</v>
      </c>
      <c r="X39" s="65"/>
      <c r="Y39" s="24"/>
      <c r="Z39" s="24"/>
    </row>
    <row r="40" spans="1:26" ht="15.75" thickBot="1">
      <c r="A40" s="22"/>
      <c r="B40" s="36">
        <f t="shared" si="6"/>
        <v>43798</v>
      </c>
      <c r="C40" s="34" t="str">
        <f t="shared" si="2"/>
        <v>Do</v>
      </c>
      <c r="D40" s="15">
        <f>IF(OR(E40="F",F40="U",F40="AU"),'meine Daten'!$C$12,IF(C40="Mo",'meine Daten'!$M$21,IF(C40="Di",'meine Daten'!$M$22,IF(C40="Mi",'meine Daten'!$M$23,IF(C40="Do",'meine Daten'!$M$24,IF(C40="Fr",'meine Daten'!$M$25,IF(C40="Sa",'meine Daten'!$M$26,IF(C40="So",'meine Daten'!$M$27))))))))</f>
        <v>0.33333333333333331</v>
      </c>
      <c r="E40" s="49"/>
      <c r="F40" s="13"/>
      <c r="G40" s="5"/>
      <c r="H40" s="6"/>
      <c r="I40" s="15">
        <f t="shared" si="5"/>
        <v>0</v>
      </c>
      <c r="J40" s="5"/>
      <c r="K40" s="6"/>
      <c r="L40" s="10"/>
      <c r="M40" s="6"/>
      <c r="N40" s="100">
        <f t="shared" si="3"/>
        <v>0</v>
      </c>
      <c r="O40" s="75">
        <f t="shared" si="1"/>
        <v>0</v>
      </c>
      <c r="P40" s="46"/>
      <c r="Q40" s="220" t="str">
        <f t="shared" si="4"/>
        <v xml:space="preserve"> </v>
      </c>
      <c r="R40" s="178">
        <f>IF(ISERROR(VLOOKUP(B40,Feiertage!$B$5:$B$21,1,FALSE)),WEEKDAY(B40,2),"Feiertag")</f>
        <v>4</v>
      </c>
      <c r="S40" s="179" t="e">
        <f>#REF!+IF(F40="Z",-(#REF!*24),IF(G40="",0,(O40+P40-D40)*24))</f>
        <v>#REF!</v>
      </c>
      <c r="T40" s="74"/>
      <c r="V40" s="65"/>
      <c r="W40" s="65"/>
      <c r="X40" s="65"/>
      <c r="Y40" s="65"/>
      <c r="Z40" s="22"/>
    </row>
    <row r="41" spans="1:26" ht="15.75" customHeight="1" thickBot="1">
      <c r="A41" s="22"/>
      <c r="B41" s="170"/>
      <c r="C41" s="157"/>
      <c r="D41" s="157"/>
      <c r="E41" s="157"/>
      <c r="F41" s="146">
        <f>COUNTIF(F13:F40,"U")+COUNTIF(F13:F40,"Z")+COUNTIF(F13:F40,AU)</f>
        <v>0</v>
      </c>
      <c r="G41" s="146">
        <f>IF(SUM(G13:G40)&lt;=0,0,1)</f>
        <v>0</v>
      </c>
      <c r="H41" s="23"/>
      <c r="I41" s="23"/>
      <c r="J41" s="23"/>
      <c r="K41" s="23"/>
      <c r="L41" s="23"/>
      <c r="M41" s="23"/>
      <c r="N41" s="17"/>
      <c r="P41" s="44"/>
      <c r="Q41" s="143">
        <f>SUM(Q11:Q40)</f>
        <v>0</v>
      </c>
      <c r="R41" s="63"/>
      <c r="S41"/>
      <c r="U41" s="64"/>
      <c r="V41" s="65"/>
      <c r="W41" s="65"/>
      <c r="X41" s="65"/>
      <c r="Y41" s="65"/>
      <c r="Z41" s="22"/>
    </row>
    <row r="42" spans="1:26" ht="15.75" thickBot="1">
      <c r="A42" s="22"/>
      <c r="B42" s="170"/>
      <c r="C42" s="157"/>
      <c r="D42" s="157"/>
      <c r="E42" s="157"/>
      <c r="F42" s="23"/>
      <c r="G42" s="23"/>
      <c r="H42" s="23"/>
      <c r="I42" s="23"/>
      <c r="J42" s="23"/>
      <c r="K42" s="23"/>
      <c r="L42" s="23"/>
      <c r="M42" s="23"/>
      <c r="N42" s="130" t="s">
        <v>89</v>
      </c>
      <c r="O42" s="131"/>
      <c r="P42" s="132"/>
      <c r="Q42" s="133" t="str">
        <f>IF(F41+G41=0,"",SUM(Q11:Q40))</f>
        <v/>
      </c>
      <c r="R42" s="63"/>
      <c r="S42"/>
    </row>
    <row r="43" spans="1:26" ht="15.75" thickBot="1">
      <c r="A43" s="22"/>
      <c r="B43" s="64"/>
      <c r="C43" s="65"/>
      <c r="D43" s="65"/>
      <c r="E43" s="65"/>
      <c r="F43" s="24"/>
      <c r="G43" s="24"/>
      <c r="H43" s="24"/>
      <c r="I43" s="24"/>
      <c r="J43" s="24"/>
      <c r="K43" s="24"/>
      <c r="L43" s="24"/>
      <c r="M43" s="24"/>
      <c r="N43" s="171" t="s">
        <v>53</v>
      </c>
      <c r="O43" s="171"/>
      <c r="P43" s="132"/>
      <c r="Q43" s="133" t="str">
        <f>IF(OR(Q10="",Q42=""),"",Q10+Q42)</f>
        <v/>
      </c>
      <c r="R43" s="38"/>
      <c r="S43" s="66"/>
      <c r="U43" s="291"/>
      <c r="V43" s="291"/>
      <c r="W43" s="230"/>
      <c r="X43" s="24"/>
      <c r="Y43" s="24"/>
      <c r="Z43" s="24"/>
    </row>
    <row r="44" spans="1:26" ht="13.15" customHeight="1">
      <c r="A44" s="22"/>
      <c r="B44" s="64"/>
      <c r="C44" s="65"/>
      <c r="D44" s="65"/>
      <c r="E44" s="65"/>
      <c r="F44" s="65"/>
      <c r="G44" s="22"/>
      <c r="H44" s="24"/>
      <c r="I44" s="22"/>
      <c r="J44" s="24"/>
      <c r="K44" s="24"/>
      <c r="L44" s="24"/>
      <c r="M44" s="24"/>
      <c r="N44" s="24" t="s">
        <v>77</v>
      </c>
      <c r="O44" s="24"/>
      <c r="P44" s="29"/>
      <c r="Q44" s="84"/>
      <c r="R44" s="38"/>
      <c r="S44" s="66"/>
      <c r="T44" s="29"/>
      <c r="U44" s="24"/>
      <c r="V44" s="24"/>
      <c r="W44" t="s">
        <v>7</v>
      </c>
      <c r="X44" s="30" t="s">
        <v>6</v>
      </c>
      <c r="Y44" s="30"/>
      <c r="Z44" s="30"/>
    </row>
    <row r="45" spans="1:26" ht="7.15" customHeight="1" thickBot="1">
      <c r="A45" s="22"/>
      <c r="B45" s="64"/>
      <c r="C45" s="65"/>
      <c r="D45" s="65"/>
      <c r="E45" s="65"/>
      <c r="F45" s="65"/>
      <c r="G45" s="22"/>
      <c r="H45" s="24"/>
      <c r="I45" s="22"/>
      <c r="J45" s="24"/>
      <c r="N45" s="131"/>
      <c r="O45" s="24"/>
      <c r="P45" s="29"/>
      <c r="Q45" s="129"/>
      <c r="R45" s="38"/>
      <c r="S45"/>
      <c r="T45" s="29"/>
    </row>
    <row r="46" spans="1:26" ht="15.75" thickBot="1">
      <c r="A46" s="22"/>
      <c r="N46" s="171" t="s">
        <v>78</v>
      </c>
      <c r="O46" s="24"/>
      <c r="P46" s="29"/>
      <c r="Q46" s="135">
        <f>COUNTIF(F11:F40,"U")</f>
        <v>0</v>
      </c>
      <c r="R46" s="38"/>
      <c r="S46"/>
      <c r="T46" s="29"/>
      <c r="U46" s="291"/>
      <c r="V46" s="291"/>
      <c r="X46" s="24"/>
      <c r="Y46" s="24"/>
      <c r="Z46" s="24"/>
    </row>
    <row r="47" spans="1:26" ht="11.45" customHeight="1">
      <c r="A47" s="25"/>
      <c r="B47" s="291"/>
      <c r="C47" s="291"/>
      <c r="E47" s="24"/>
      <c r="F47" s="24"/>
      <c r="G47" s="24"/>
      <c r="H47" s="24"/>
      <c r="I47" s="24"/>
      <c r="J47" s="24"/>
      <c r="K47" s="24"/>
      <c r="L47" s="25"/>
      <c r="M47" s="25"/>
      <c r="N47" s="24"/>
      <c r="O47" s="24"/>
      <c r="P47" s="29"/>
      <c r="Q47" s="24"/>
      <c r="R47" s="38"/>
      <c r="S47"/>
      <c r="T47" s="76"/>
      <c r="U47" s="235"/>
      <c r="V47" s="235"/>
      <c r="W47" s="290" t="s">
        <v>110</v>
      </c>
      <c r="X47" s="290"/>
      <c r="Y47" s="290"/>
      <c r="Z47" s="290"/>
    </row>
    <row r="48" spans="1:26" ht="10.15" customHeight="1">
      <c r="A48" s="25"/>
      <c r="B48" s="24"/>
      <c r="C48" s="24"/>
      <c r="E48" s="24"/>
      <c r="F48" s="24"/>
      <c r="G48" s="24"/>
      <c r="H48" s="24"/>
      <c r="I48" s="24"/>
      <c r="J48" s="24"/>
      <c r="K48" s="24"/>
      <c r="L48" s="25"/>
      <c r="M48" s="25"/>
      <c r="P48"/>
      <c r="R48" s="172"/>
      <c r="S48"/>
      <c r="T48" s="77"/>
      <c r="U48" s="235"/>
      <c r="V48" s="235"/>
      <c r="W48" s="290"/>
      <c r="X48" s="290"/>
      <c r="Y48" s="290"/>
      <c r="Z48" s="290"/>
    </row>
    <row r="49" spans="1:26" ht="19.149999999999999" customHeight="1">
      <c r="A49" s="25"/>
      <c r="B49" s="25"/>
      <c r="C49" s="25"/>
      <c r="D49" s="25"/>
      <c r="E49" s="25"/>
      <c r="F49" s="25"/>
      <c r="G49" s="25"/>
      <c r="H49" s="25"/>
      <c r="I49" s="25"/>
      <c r="J49" s="25"/>
      <c r="K49" s="25"/>
      <c r="L49" s="25"/>
      <c r="M49" s="25"/>
      <c r="P49"/>
      <c r="R49" s="180"/>
      <c r="S49" s="180"/>
      <c r="T49" s="180"/>
      <c r="U49" s="235"/>
      <c r="V49" s="235"/>
      <c r="W49" s="290" t="s">
        <v>102</v>
      </c>
      <c r="X49" s="290"/>
      <c r="Y49" s="290"/>
      <c r="Z49" s="290"/>
    </row>
    <row r="50" spans="1:26" s="40" customFormat="1">
      <c r="A50" s="39"/>
      <c r="B50" s="39"/>
      <c r="C50" s="39"/>
      <c r="D50" s="39"/>
      <c r="E50" s="39"/>
      <c r="F50" s="39"/>
      <c r="G50" s="39"/>
      <c r="H50" s="39"/>
      <c r="I50" s="39"/>
      <c r="J50" s="39"/>
      <c r="K50" s="39"/>
      <c r="L50" s="39"/>
      <c r="M50" s="39"/>
      <c r="R50" s="172"/>
      <c r="S50"/>
      <c r="U50" s="235"/>
      <c r="V50" s="298" t="s">
        <v>120</v>
      </c>
      <c r="W50" s="298"/>
      <c r="X50" s="298"/>
      <c r="Y50" s="298"/>
      <c r="Z50" s="298"/>
    </row>
    <row r="51" spans="1:26" s="40" customFormat="1">
      <c r="B51" s="42"/>
      <c r="C51" s="43"/>
      <c r="D51" s="43"/>
      <c r="J51" s="174"/>
      <c r="K51" s="174"/>
      <c r="L51" s="174"/>
      <c r="M51" s="174"/>
      <c r="N51" s="174"/>
      <c r="O51" s="174"/>
      <c r="P51" s="44"/>
      <c r="R51" s="56"/>
      <c r="S51" s="57"/>
      <c r="U51" s="235"/>
      <c r="V51" s="298"/>
      <c r="W51" s="298"/>
      <c r="X51" s="298"/>
      <c r="Y51" s="298"/>
      <c r="Z51" s="298"/>
    </row>
    <row r="52" spans="1:26" s="40" customFormat="1">
      <c r="B52" s="42"/>
      <c r="C52" s="43"/>
      <c r="D52" s="43"/>
      <c r="P52" s="44"/>
      <c r="R52" s="56"/>
      <c r="S52" s="57"/>
      <c r="U52"/>
      <c r="V52"/>
      <c r="W52"/>
      <c r="X52"/>
      <c r="Y52"/>
      <c r="Z52"/>
    </row>
    <row r="53" spans="1:26" s="40" customFormat="1">
      <c r="B53" s="42"/>
      <c r="C53" s="43"/>
      <c r="D53" s="43"/>
      <c r="K53" s="42"/>
      <c r="P53" s="44"/>
      <c r="R53" s="56"/>
      <c r="S53" s="57"/>
    </row>
    <row r="54" spans="1:26" s="40" customFormat="1">
      <c r="B54" s="42"/>
      <c r="C54" s="43"/>
      <c r="D54" s="43"/>
      <c r="P54" s="44"/>
      <c r="R54" s="56"/>
      <c r="S54" s="57"/>
    </row>
    <row r="55" spans="1:26" s="40" customFormat="1">
      <c r="B55" s="42"/>
      <c r="C55" s="43"/>
      <c r="D55" s="43"/>
      <c r="P55" s="44"/>
      <c r="R55" s="56"/>
      <c r="S55" s="57"/>
    </row>
    <row r="56" spans="1:26" s="40" customFormat="1">
      <c r="B56" s="42"/>
      <c r="C56" s="43"/>
      <c r="D56" s="43"/>
      <c r="P56" s="44"/>
      <c r="R56" s="56"/>
      <c r="S56" s="57"/>
    </row>
    <row r="57" spans="1:26" s="40" customFormat="1">
      <c r="B57" s="42"/>
      <c r="C57" s="43"/>
      <c r="D57" s="43"/>
      <c r="P57" s="44"/>
      <c r="R57" s="56"/>
      <c r="S57" s="57"/>
    </row>
    <row r="58" spans="1:26" s="40" customFormat="1">
      <c r="B58" s="42"/>
      <c r="C58" s="43"/>
      <c r="D58" s="43"/>
      <c r="P58" s="44"/>
      <c r="R58" s="56"/>
      <c r="S58" s="57"/>
    </row>
    <row r="59" spans="1:26" s="40" customFormat="1">
      <c r="B59" s="42"/>
      <c r="C59" s="43"/>
      <c r="D59" s="43"/>
      <c r="P59" s="44"/>
      <c r="R59" s="56"/>
      <c r="S59" s="57"/>
    </row>
    <row r="60" spans="1:26" s="40" customFormat="1">
      <c r="B60" s="175"/>
      <c r="P60" s="44"/>
      <c r="R60" s="56"/>
      <c r="S60" s="57"/>
    </row>
    <row r="61" spans="1:26" s="40" customFormat="1">
      <c r="P61" s="44"/>
      <c r="R61" s="56"/>
      <c r="S61" s="57"/>
      <c r="T61"/>
    </row>
    <row r="62" spans="1:26">
      <c r="U62" s="40"/>
      <c r="V62" s="40"/>
      <c r="W62" s="40"/>
      <c r="X62" s="40"/>
      <c r="Y62" s="40"/>
      <c r="Z62" s="40"/>
    </row>
    <row r="63" spans="1:26">
      <c r="U63" s="40"/>
      <c r="V63" s="40"/>
      <c r="W63" s="40"/>
      <c r="X63" s="40"/>
      <c r="Y63" s="40"/>
      <c r="Z63" s="40"/>
    </row>
    <row r="64" spans="1:26">
      <c r="U64" s="40"/>
      <c r="V64" s="40"/>
      <c r="W64" s="40"/>
      <c r="X64" s="40"/>
      <c r="Y64" s="40"/>
      <c r="Z64" s="40"/>
    </row>
    <row r="65" spans="20:26">
      <c r="U65" s="40"/>
      <c r="V65" s="40"/>
      <c r="W65" s="40"/>
      <c r="X65" s="40"/>
      <c r="Y65" s="40"/>
      <c r="Z65" s="40"/>
    </row>
    <row r="66" spans="20:26">
      <c r="U66" s="40"/>
      <c r="V66" s="40"/>
      <c r="W66" s="40"/>
      <c r="X66" s="40"/>
      <c r="Y66" s="40"/>
      <c r="Z66" s="40"/>
    </row>
    <row r="67" spans="20:26">
      <c r="U67" s="40"/>
      <c r="V67" s="40"/>
      <c r="W67" s="40"/>
      <c r="X67" s="40"/>
      <c r="Y67" s="40"/>
      <c r="Z67" s="40"/>
    </row>
    <row r="71" spans="20:26">
      <c r="T71" s="40"/>
    </row>
  </sheetData>
  <sheetProtection password="CA4D" sheet="1" objects="1" scenarios="1" selectLockedCells="1"/>
  <mergeCells count="18">
    <mergeCell ref="B10:P10"/>
    <mergeCell ref="B47:C47"/>
    <mergeCell ref="W6:Z7"/>
    <mergeCell ref="P4:Q4"/>
    <mergeCell ref="B7:B9"/>
    <mergeCell ref="C7:C9"/>
    <mergeCell ref="D7:D9"/>
    <mergeCell ref="E7:E9"/>
    <mergeCell ref="F7:F9"/>
    <mergeCell ref="P7:P8"/>
    <mergeCell ref="J8:K8"/>
    <mergeCell ref="L8:M8"/>
    <mergeCell ref="W47:Z48"/>
    <mergeCell ref="W49:Z49"/>
    <mergeCell ref="V50:Z51"/>
    <mergeCell ref="W4:Z5"/>
    <mergeCell ref="U43:V43"/>
    <mergeCell ref="U46:V46"/>
  </mergeCells>
  <conditionalFormatting sqref="C11:C40 E11:F40">
    <cfRule type="cellIs" dxfId="46" priority="24" operator="equal">
      <formula>"SO"</formula>
    </cfRule>
    <cfRule type="cellIs" dxfId="45" priority="25" operator="equal">
      <formula>"SA"</formula>
    </cfRule>
  </conditionalFormatting>
  <conditionalFormatting sqref="D11:D40 I11:Q11">
    <cfRule type="cellIs" dxfId="44" priority="23" operator="equal">
      <formula>"F"</formula>
    </cfRule>
  </conditionalFormatting>
  <conditionalFormatting sqref="O11:O40">
    <cfRule type="cellIs" dxfId="43" priority="22" operator="greaterThan">
      <formula>0.416666666666667</formula>
    </cfRule>
  </conditionalFormatting>
  <conditionalFormatting sqref="O40">
    <cfRule type="expression" dxfId="42" priority="21">
      <formula>AND($D40&lt;&gt;0,AND($F40="",$E40="",$G40=""))</formula>
    </cfRule>
  </conditionalFormatting>
  <conditionalFormatting sqref="O11:O39">
    <cfRule type="expression" dxfId="41" priority="20">
      <formula>AND($D11&lt;&gt;0,AND($F11="",$E11="",$G11=""))</formula>
    </cfRule>
  </conditionalFormatting>
  <conditionalFormatting sqref="T11">
    <cfRule type="cellIs" dxfId="40" priority="19" operator="equal">
      <formula>"F"</formula>
    </cfRule>
  </conditionalFormatting>
  <conditionalFormatting sqref="G11:H11">
    <cfRule type="cellIs" dxfId="39" priority="18" operator="equal">
      <formula>"F"</formula>
    </cfRule>
  </conditionalFormatting>
  <conditionalFormatting sqref="N12:N39">
    <cfRule type="cellIs" dxfId="38" priority="17" operator="equal">
      <formula>"F"</formula>
    </cfRule>
  </conditionalFormatting>
  <conditionalFormatting sqref="O5">
    <cfRule type="containsText" dxfId="37" priority="12" operator="containsText" text="bedeutet:">
      <formula>NOT(ISERROR(SEARCH("bedeutet:",O5)))</formula>
    </cfRule>
    <cfRule type="containsText" dxfId="36" priority="13" operator="containsText" text="bedeutet:">
      <formula>NOT(ISERROR(SEARCH("bedeutet:",O5)))</formula>
    </cfRule>
    <cfRule type="containsText" dxfId="35" priority="14" operator="containsText" text="bedeutet:">
      <formula>NOT(ISERROR(SEARCH("bedeutet:",O5)))</formula>
    </cfRule>
    <cfRule type="cellIs" dxfId="34" priority="15" operator="equal">
      <formula>"bedeutet:"</formula>
    </cfRule>
    <cfRule type="cellIs" dxfId="33" priority="16" operator="equal">
      <formula>"bedeutet:"</formula>
    </cfRule>
  </conditionalFormatting>
  <conditionalFormatting sqref="O40">
    <cfRule type="expression" dxfId="32" priority="11">
      <formula>AND($D40&lt;&gt;0,AND($F40="",$E40="",$G40=""))</formula>
    </cfRule>
  </conditionalFormatting>
  <conditionalFormatting sqref="Q10:Q11 Q41">
    <cfRule type="cellIs" dxfId="31" priority="10" operator="lessThan">
      <formula>0</formula>
    </cfRule>
  </conditionalFormatting>
  <conditionalFormatting sqref="Q42:Q46">
    <cfRule type="cellIs" dxfId="30" priority="9" operator="equal">
      <formula>0</formula>
    </cfRule>
  </conditionalFormatting>
  <conditionalFormatting sqref="Q11">
    <cfRule type="cellIs" dxfId="29" priority="8" operator="equal">
      <formula>0</formula>
    </cfRule>
  </conditionalFormatting>
  <conditionalFormatting sqref="B11:B40">
    <cfRule type="timePeriod" dxfId="28" priority="7" timePeriod="today">
      <formula>FLOOR(B11,1)=TODAY()</formula>
    </cfRule>
  </conditionalFormatting>
  <conditionalFormatting sqref="Q12:Q40">
    <cfRule type="cellIs" dxfId="27" priority="3" operator="equal">
      <formula>"F"</formula>
    </cfRule>
  </conditionalFormatting>
  <conditionalFormatting sqref="Q12:Q40">
    <cfRule type="cellIs" dxfId="26" priority="2" operator="lessThan">
      <formula>0</formula>
    </cfRule>
  </conditionalFormatting>
  <conditionalFormatting sqref="Q12:Q40">
    <cfRule type="cellIs" dxfId="25" priority="1" operator="equal">
      <formula>0</formula>
    </cfRule>
  </conditionalFormatting>
  <hyperlinks>
    <hyperlink ref="W47:Z48" r:id="rId1" display="„Der Arbeitszeit-Checker“ von Simone Back für www.arbeitszeit-klug-gestalten.de " xr:uid="{00000000-0004-0000-0C00-000000000000}"/>
    <hyperlink ref="W49:Z49" r:id="rId2" display="ist lizensiert unter einer Creative Commons Lizenz CC BY SA 4.0 " xr:uid="{00000000-0004-0000-0C00-000001000000}"/>
  </hyperlinks>
  <pageMargins left="0.39370078740157483" right="0.39370078740157483" top="0.98425196850393704" bottom="0.39370078740157483" header="0.31496062992125984" footer="0.31496062992125984"/>
  <pageSetup paperSize="9" scale="7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5">
    <pageSetUpPr fitToPage="1"/>
  </sheetPr>
  <dimension ref="A1:AA72"/>
  <sheetViews>
    <sheetView showGridLines="0" zoomScaleNormal="100" workbookViewId="0">
      <pane ySplit="9" topLeftCell="A10" activePane="bottomLeft" state="frozen"/>
      <selection activeCell="W15" sqref="W15"/>
      <selection pane="bottomLeft" activeCell="K20" sqref="K20"/>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43799</v>
      </c>
      <c r="T1" s="154">
        <f>B11</f>
        <v>43799</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Nov!Q43</f>
        <v/>
      </c>
      <c r="R10" s="138"/>
      <c r="S10" s="139"/>
      <c r="T10" s="103"/>
      <c r="W10" s="232"/>
      <c r="X10" s="232"/>
      <c r="Y10" s="232"/>
      <c r="Z10" s="232"/>
    </row>
    <row r="11" spans="1:26">
      <c r="A11" s="22"/>
      <c r="B11" s="109">
        <f>Nov!B40+1</f>
        <v>43799</v>
      </c>
      <c r="C11" s="104" t="str">
        <f>TEXT(B11,"TTT")</f>
        <v>Fr</v>
      </c>
      <c r="D11" s="105">
        <f>IF(OR(E11="F",F11="U",F11="AU"),'meine Daten'!$C$12,IF(C11="Mo",'meine Daten'!$M$29,IF(C11="Di",'meine Daten'!$M$30,IF(C11="Mi",'meine Daten'!$M$31,IF(C11="Do",'meine Daten'!$M$32,IF(C11="Fr",'meine Daten'!$M$33,IF(C11="Sa",'meine Daten'!$M$34,IF(C11="So",'meine Daten'!$M$35))))))))</f>
        <v>0.33333333333333331</v>
      </c>
      <c r="E11" s="106" t="str">
        <f t="shared" ref="E11:E41" si="0">IF(R11="Feiertag","F","")</f>
        <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f>IF(ISERROR(VLOOKUP(B11,Feiertage!$B$5:$B$21,1,FALSE)),WEEKDAY(B11,2),"Feiertag")</f>
        <v>5</v>
      </c>
      <c r="S11" s="141">
        <f>IF(G11="",0,(O11+P11-D11)*24)</f>
        <v>0</v>
      </c>
      <c r="T11" s="71"/>
      <c r="W11" s="232"/>
      <c r="X11" s="232"/>
      <c r="Y11" s="232"/>
      <c r="Z11" s="232"/>
    </row>
    <row r="12" spans="1:26">
      <c r="A12" s="22"/>
      <c r="B12" s="109">
        <f>B11+1</f>
        <v>43800</v>
      </c>
      <c r="C12" s="33" t="str">
        <f t="shared" ref="C12:C41" si="2">TEXT(B12,"TTT")</f>
        <v>Sa</v>
      </c>
      <c r="D12" s="14">
        <f>IF(OR(E12="F",F12="U",F12="AU"),'meine Daten'!$C$12,IF(C12="Mo",'meine Daten'!$M$29,IF(C12="Di",'meine Daten'!$M$30,IF(C12="Mi",'meine Daten'!$M$31,IF(C12="Do",'meine Daten'!$M$32,IF(C12="Fr",'meine Daten'!$M$33,IF(C12="Sa",'meine Daten'!$M$34,IF(C12="So",'meine Daten'!$M$35))))))))</f>
        <v>0</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6</v>
      </c>
      <c r="S12" s="141">
        <f>S11+IF(F12="Z",-(#REF!*24),IF(G12="",0,(O12+P12-D12)*24))</f>
        <v>0</v>
      </c>
      <c r="T12" s="72"/>
      <c r="W12" s="232"/>
      <c r="X12" s="232"/>
      <c r="Y12" s="232"/>
      <c r="Z12" s="232"/>
    </row>
    <row r="13" spans="1:26">
      <c r="A13" s="22"/>
      <c r="B13" s="35">
        <f t="shared" ref="B13:B41" si="5">B12+1</f>
        <v>43801</v>
      </c>
      <c r="C13" s="33" t="str">
        <f t="shared" si="2"/>
        <v>So</v>
      </c>
      <c r="D13" s="14">
        <f>IF(OR(E13="F",F13="U",F13="AU"),'meine Daten'!$C$12,IF(C13="Mo",'meine Daten'!$M$29,IF(C13="Di",'meine Daten'!$M$30,IF(C13="Mi",'meine Daten'!$M$31,IF(C13="Do",'meine Daten'!$M$32,IF(C13="Fr",'meine Daten'!$M$33,IF(C13="Sa",'meine Daten'!$M$34,IF(C13="So",'meine Daten'!$M$35))))))))</f>
        <v>0</v>
      </c>
      <c r="E13" s="48" t="str">
        <f t="shared" si="0"/>
        <v/>
      </c>
      <c r="F13" s="12"/>
      <c r="G13" s="3"/>
      <c r="H13" s="4"/>
      <c r="I13" s="14">
        <f t="shared" ref="I13:I41" si="6">H13-G13</f>
        <v>0</v>
      </c>
      <c r="J13" s="3"/>
      <c r="K13" s="4"/>
      <c r="L13" s="3"/>
      <c r="M13" s="4"/>
      <c r="N13" s="14">
        <f t="shared" si="3"/>
        <v>0</v>
      </c>
      <c r="O13" s="16">
        <f t="shared" si="1"/>
        <v>0</v>
      </c>
      <c r="P13" s="45"/>
      <c r="Q13" s="110" t="str">
        <f t="shared" si="4"/>
        <v xml:space="preserve"> </v>
      </c>
      <c r="R13" s="140">
        <f>IF(ISERROR(VLOOKUP(B13,Feiertage!$B$5:$B$21,1,FALSE)),WEEKDAY(B13,2),"Feiertag")</f>
        <v>7</v>
      </c>
      <c r="S13" s="141">
        <f>S12+IF(F13="Z",-(#REF!*24),IF(G13="",0,(O13+P13-D13)*24))</f>
        <v>0</v>
      </c>
      <c r="T13" s="72"/>
    </row>
    <row r="14" spans="1:26">
      <c r="A14" s="22"/>
      <c r="B14" s="35">
        <f t="shared" si="5"/>
        <v>43802</v>
      </c>
      <c r="C14" s="33" t="str">
        <f t="shared" si="2"/>
        <v>Mo</v>
      </c>
      <c r="D14" s="14">
        <f>IF(OR(E14="F",F14="U",F14="AU"),'meine Daten'!$C$12,IF(C14="Mo",'meine Daten'!$M$29,IF(C14="Di",'meine Daten'!$M$30,IF(C14="Mi",'meine Daten'!$M$31,IF(C14="Do",'meine Daten'!$M$32,IF(C14="Fr",'meine Daten'!$M$33,IF(C14="Sa",'meine Daten'!$M$34,IF(C14="So",'meine Daten'!$M$35))))))))</f>
        <v>0.33333333333333331</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1</v>
      </c>
      <c r="S14" s="141">
        <f>S13+IF(F14="Z",-(#REF!*24),IF(G14="",0,(O14+P14-D14)*24))</f>
        <v>0</v>
      </c>
      <c r="T14" s="72"/>
    </row>
    <row r="15" spans="1:26">
      <c r="A15" s="22"/>
      <c r="B15" s="35">
        <f t="shared" si="5"/>
        <v>43803</v>
      </c>
      <c r="C15" s="33" t="str">
        <f t="shared" si="2"/>
        <v>Di</v>
      </c>
      <c r="D15" s="14">
        <f>IF(OR(E15="F",F15="U",F15="AU"),'meine Daten'!$C$12,IF(C15="Mo",'meine Daten'!$M$29,IF(C15="Di",'meine Daten'!$M$30,IF(C15="Mi",'meine Daten'!$M$31,IF(C15="Do",'meine Daten'!$M$32,IF(C15="Fr",'meine Daten'!$M$33,IF(C15="Sa",'meine Daten'!$M$34,IF(C15="So",'meine Daten'!$M$35))))))))</f>
        <v>0.33333333333333331</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2</v>
      </c>
      <c r="S15" s="141">
        <f>S14+IF(F15="Z",-(#REF!*24),IF(G15="",0,(O15+P15-D15)*24))</f>
        <v>0</v>
      </c>
      <c r="T15" s="72"/>
    </row>
    <row r="16" spans="1:26">
      <c r="A16" s="22"/>
      <c r="B16" s="35">
        <f t="shared" si="5"/>
        <v>43804</v>
      </c>
      <c r="C16" s="33" t="str">
        <f t="shared" si="2"/>
        <v>Mi</v>
      </c>
      <c r="D16" s="14">
        <f>IF(OR(E16="F",F16="U",F16="AU"),'meine Daten'!$C$12,IF(C16="Mo",'meine Daten'!$M$29,IF(C16="Di",'meine Daten'!$M$30,IF(C16="Mi",'meine Daten'!$M$31,IF(C16="Do",'meine Daten'!$M$32,IF(C16="Fr",'meine Daten'!$M$33,IF(C16="Sa",'meine Daten'!$M$34,IF(C16="So",'meine Daten'!$M$35))))))))</f>
        <v>0.33333333333333331</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3</v>
      </c>
      <c r="S16" s="141">
        <f>S15+IF(F16="Z",-(#REF!*24),IF(G16="",0,(O16+P16-D16)*24))</f>
        <v>0</v>
      </c>
      <c r="T16" s="72"/>
    </row>
    <row r="17" spans="1:20">
      <c r="A17" s="22"/>
      <c r="B17" s="35">
        <f t="shared" si="5"/>
        <v>43805</v>
      </c>
      <c r="C17" s="33" t="str">
        <f t="shared" si="2"/>
        <v>Do</v>
      </c>
      <c r="D17" s="14">
        <f>IF(OR(E17="F",F17="U",F17="AU"),'meine Daten'!$C$12,IF(C17="Mo",'meine Daten'!$M$29,IF(C17="Di",'meine Daten'!$M$30,IF(C17="Mi",'meine Daten'!$M$31,IF(C17="Do",'meine Daten'!$M$32,IF(C17="Fr",'meine Daten'!$M$33,IF(C17="Sa",'meine Daten'!$M$34,IF(C17="So",'meine Daten'!$M$35))))))))</f>
        <v>0.33333333333333331</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4</v>
      </c>
      <c r="S17" s="141">
        <f>S16+IF(F17="Z",-(#REF!*24),IF(G17="",0,(O17+P17-D17)*24))</f>
        <v>0</v>
      </c>
      <c r="T17" s="72"/>
    </row>
    <row r="18" spans="1:20">
      <c r="A18" s="22"/>
      <c r="B18" s="35">
        <f t="shared" si="5"/>
        <v>43806</v>
      </c>
      <c r="C18" s="33" t="str">
        <f t="shared" si="2"/>
        <v>Fr</v>
      </c>
      <c r="D18" s="14">
        <f>IF(OR(E18="F",F18="U",F18="AU"),'meine Daten'!$C$12,IF(C18="Mo",'meine Daten'!$M$29,IF(C18="Di",'meine Daten'!$M$30,IF(C18="Mi",'meine Daten'!$M$31,IF(C18="Do",'meine Daten'!$M$32,IF(C18="Fr",'meine Daten'!$M$33,IF(C18="Sa",'meine Daten'!$M$34,IF(C18="So",'meine Daten'!$M$35))))))))</f>
        <v>0.33333333333333331</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5</v>
      </c>
      <c r="S18" s="141">
        <f>S17+IF(F18="Z",-(#REF!*24),IF(G18="",0,(O18+P18-D18)*24))</f>
        <v>0</v>
      </c>
      <c r="T18" s="72"/>
    </row>
    <row r="19" spans="1:20">
      <c r="A19" s="22"/>
      <c r="B19" s="35">
        <f t="shared" si="5"/>
        <v>43807</v>
      </c>
      <c r="C19" s="33" t="str">
        <f t="shared" si="2"/>
        <v>Sa</v>
      </c>
      <c r="D19" s="14">
        <f>IF(OR(E19="F",F19="U",F19="AU"),'meine Daten'!$C$12,IF(C19="Mo",'meine Daten'!$M$29,IF(C19="Di",'meine Daten'!$M$30,IF(C19="Mi",'meine Daten'!$M$31,IF(C19="Do",'meine Daten'!$M$32,IF(C19="Fr",'meine Daten'!$M$33,IF(C19="Sa",'meine Daten'!$M$34,IF(C19="So",'meine Daten'!$M$35))))))))</f>
        <v>0</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6</v>
      </c>
      <c r="S19" s="141">
        <f>S18+IF(F19="Z",-(#REF!*24),IF(G19="",0,(O19+P19-D19)*24))</f>
        <v>0</v>
      </c>
      <c r="T19" s="72"/>
    </row>
    <row r="20" spans="1:20">
      <c r="A20" s="22"/>
      <c r="B20" s="35">
        <f t="shared" si="5"/>
        <v>43808</v>
      </c>
      <c r="C20" s="33" t="str">
        <f t="shared" si="2"/>
        <v>So</v>
      </c>
      <c r="D20" s="14">
        <f>IF(OR(E20="F",F20="U",F20="AU"),'meine Daten'!$C$12,IF(C20="Mo",'meine Daten'!$M$29,IF(C20="Di",'meine Daten'!$M$30,IF(C20="Mi",'meine Daten'!$M$31,IF(C20="Do",'meine Daten'!$M$32,IF(C20="Fr",'meine Daten'!$M$33,IF(C20="Sa",'meine Daten'!$M$34,IF(C20="So",'meine Daten'!$M$35))))))))</f>
        <v>0</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7</v>
      </c>
      <c r="S20" s="141">
        <f>S19+IF(F20="Z",-(#REF!*24),IF(G20="",0,(O20+P20-D20)*24))</f>
        <v>0</v>
      </c>
      <c r="T20" s="72"/>
    </row>
    <row r="21" spans="1:20">
      <c r="A21" s="22"/>
      <c r="B21" s="35">
        <f t="shared" si="5"/>
        <v>43809</v>
      </c>
      <c r="C21" s="33" t="str">
        <f t="shared" si="2"/>
        <v>Mo</v>
      </c>
      <c r="D21" s="14">
        <f>IF(OR(E21="F",F21="U",F21="AU"),'meine Daten'!$C$12,IF(C21="Mo",'meine Daten'!$M$29,IF(C21="Di",'meine Daten'!$M$30,IF(C21="Mi",'meine Daten'!$M$31,IF(C21="Do",'meine Daten'!$M$32,IF(C21="Fr",'meine Daten'!$M$33,IF(C21="Sa",'meine Daten'!$M$34,IF(C21="So",'meine Daten'!$M$35))))))))</f>
        <v>0.33333333333333331</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1</v>
      </c>
      <c r="S21" s="141">
        <f>S20+IF(F21="Z",-(#REF!*24),IF(G21="",0,(O21+P21-D21)*24))</f>
        <v>0</v>
      </c>
      <c r="T21" s="72"/>
    </row>
    <row r="22" spans="1:20">
      <c r="A22" s="22"/>
      <c r="B22" s="35">
        <f t="shared" si="5"/>
        <v>43810</v>
      </c>
      <c r="C22" s="33" t="str">
        <f t="shared" si="2"/>
        <v>Di</v>
      </c>
      <c r="D22" s="14">
        <f>IF(OR(E22="F",F22="U",F22="AU"),'meine Daten'!$C$12,IF(C22="Mo",'meine Daten'!$M$29,IF(C22="Di",'meine Daten'!$M$30,IF(C22="Mi",'meine Daten'!$M$31,IF(C22="Do",'meine Daten'!$M$32,IF(C22="Fr",'meine Daten'!$M$33,IF(C22="Sa",'meine Daten'!$M$34,IF(C22="So",'meine Daten'!$M$35))))))))</f>
        <v>0.33333333333333331</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2</v>
      </c>
      <c r="S22" s="141">
        <f>S21+IF(F22="Z",-(#REF!*24),IF(G22="",0,(O22+P22-D22)*24))</f>
        <v>0</v>
      </c>
      <c r="T22" s="72"/>
    </row>
    <row r="23" spans="1:20">
      <c r="A23" s="22"/>
      <c r="B23" s="35">
        <f t="shared" si="5"/>
        <v>43811</v>
      </c>
      <c r="C23" s="33" t="str">
        <f t="shared" si="2"/>
        <v>Mi</v>
      </c>
      <c r="D23" s="14">
        <f>IF(OR(E23="F",F23="U",F23="AU"),'meine Daten'!$C$12,IF(C23="Mo",'meine Daten'!$M$29,IF(C23="Di",'meine Daten'!$M$30,IF(C23="Mi",'meine Daten'!$M$31,IF(C23="Do",'meine Daten'!$M$32,IF(C23="Fr",'meine Daten'!$M$33,IF(C23="Sa",'meine Daten'!$M$34,IF(C23="So",'meine Daten'!$M$35))))))))</f>
        <v>0.33333333333333331</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3</v>
      </c>
      <c r="S23" s="141">
        <f>S22+IF(F23="Z",-(#REF!*24),IF(G23="",0,(O23+P23-D23)*24))</f>
        <v>0</v>
      </c>
      <c r="T23" s="72"/>
    </row>
    <row r="24" spans="1:20">
      <c r="A24" s="22"/>
      <c r="B24" s="35">
        <f t="shared" si="5"/>
        <v>43812</v>
      </c>
      <c r="C24" s="33" t="str">
        <f t="shared" si="2"/>
        <v>Do</v>
      </c>
      <c r="D24" s="14">
        <f>IF(OR(E24="F",F24="U",F24="AU"),'meine Daten'!$C$12,IF(C24="Mo",'meine Daten'!$M$29,IF(C24="Di",'meine Daten'!$M$30,IF(C24="Mi",'meine Daten'!$M$31,IF(C24="Do",'meine Daten'!$M$32,IF(C24="Fr",'meine Daten'!$M$33,IF(C24="Sa",'meine Daten'!$M$34,IF(C24="So",'meine Daten'!$M$35))))))))</f>
        <v>0.33333333333333331</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4</v>
      </c>
      <c r="S24" s="141">
        <f>S23+IF(F24="Z",-(#REF!*24),IF(G24="",0,(O24+P24-D24)*24))</f>
        <v>0</v>
      </c>
      <c r="T24" s="72"/>
    </row>
    <row r="25" spans="1:20">
      <c r="A25" s="22"/>
      <c r="B25" s="35">
        <f t="shared" si="5"/>
        <v>43813</v>
      </c>
      <c r="C25" s="33" t="str">
        <f t="shared" si="2"/>
        <v>Fr</v>
      </c>
      <c r="D25" s="14">
        <f>IF(OR(E25="F",F25="U",F25="AU"),'meine Daten'!$C$12,IF(C25="Mo",'meine Daten'!$M$29,IF(C25="Di",'meine Daten'!$M$30,IF(C25="Mi",'meine Daten'!$M$31,IF(C25="Do",'meine Daten'!$M$32,IF(C25="Fr",'meine Daten'!$M$33,IF(C25="Sa",'meine Daten'!$M$34,IF(C25="So",'meine Daten'!$M$35))))))))</f>
        <v>0.33333333333333331</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5</v>
      </c>
      <c r="S25" s="141">
        <f>S24+IF(F25="Z",-(#REF!*24),IF(G25="",0,(O25+P25-D25)*24))</f>
        <v>0</v>
      </c>
      <c r="T25" s="72"/>
    </row>
    <row r="26" spans="1:20">
      <c r="A26" s="22"/>
      <c r="B26" s="35">
        <f t="shared" si="5"/>
        <v>43814</v>
      </c>
      <c r="C26" s="33" t="str">
        <f t="shared" si="2"/>
        <v>Sa</v>
      </c>
      <c r="D26" s="14">
        <f>IF(OR(E26="F",F26="U",F26="AU"),'meine Daten'!$C$12,IF(C26="Mo",'meine Daten'!$M$29,IF(C26="Di",'meine Daten'!$M$30,IF(C26="Mi",'meine Daten'!$M$31,IF(C26="Do",'meine Daten'!$M$32,IF(C26="Fr",'meine Daten'!$M$33,IF(C26="Sa",'meine Daten'!$M$34,IF(C26="So",'meine Daten'!$M$35))))))))</f>
        <v>0</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6</v>
      </c>
      <c r="S26" s="141">
        <f>S25+IF(F26="Z",-(#REF!*24),IF(G26="",0,(O26+P26-D26)*24))</f>
        <v>0</v>
      </c>
      <c r="T26" s="72"/>
    </row>
    <row r="27" spans="1:20">
      <c r="A27" s="22"/>
      <c r="B27" s="35">
        <f t="shared" si="5"/>
        <v>43815</v>
      </c>
      <c r="C27" s="33" t="str">
        <f t="shared" si="2"/>
        <v>So</v>
      </c>
      <c r="D27" s="14">
        <f>IF(OR(E27="F",F27="U",F27="AU"),'meine Daten'!$C$12,IF(C27="Mo",'meine Daten'!$M$29,IF(C27="Di",'meine Daten'!$M$30,IF(C27="Mi",'meine Daten'!$M$31,IF(C27="Do",'meine Daten'!$M$32,IF(C27="Fr",'meine Daten'!$M$33,IF(C27="Sa",'meine Daten'!$M$34,IF(C27="So",'meine Daten'!$M$35))))))))</f>
        <v>0</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7</v>
      </c>
      <c r="S27" s="141">
        <f>S26+IF(F27="Z",-(#REF!*24),IF(G27="",0,(O27+P27-D27)*24))</f>
        <v>0</v>
      </c>
      <c r="T27" s="72"/>
    </row>
    <row r="28" spans="1:20">
      <c r="A28" s="22"/>
      <c r="B28" s="35">
        <f t="shared" si="5"/>
        <v>43816</v>
      </c>
      <c r="C28" s="33" t="str">
        <f t="shared" si="2"/>
        <v>Mo</v>
      </c>
      <c r="D28" s="14">
        <f>IF(OR(E28="F",F28="U",F28="AU"),'meine Daten'!$C$12,IF(C28="Mo",'meine Daten'!$M$29,IF(C28="Di",'meine Daten'!$M$30,IF(C28="Mi",'meine Daten'!$M$31,IF(C28="Do",'meine Daten'!$M$32,IF(C28="Fr",'meine Daten'!$M$33,IF(C28="Sa",'meine Daten'!$M$34,IF(C28="So",'meine Daten'!$M$35))))))))</f>
        <v>0.33333333333333331</v>
      </c>
      <c r="E28" s="48" t="str">
        <f t="shared" si="0"/>
        <v/>
      </c>
      <c r="F28" s="12"/>
      <c r="G28" s="3"/>
      <c r="H28" s="4"/>
      <c r="I28" s="14">
        <f t="shared" si="6"/>
        <v>0</v>
      </c>
      <c r="J28" s="3"/>
      <c r="K28" s="4"/>
      <c r="L28" s="3"/>
      <c r="M28" s="4"/>
      <c r="N28" s="14">
        <f t="shared" si="3"/>
        <v>0</v>
      </c>
      <c r="O28" s="16">
        <f t="shared" si="1"/>
        <v>0</v>
      </c>
      <c r="P28" s="45"/>
      <c r="Q28" s="110" t="str">
        <f t="shared" si="4"/>
        <v xml:space="preserve"> </v>
      </c>
      <c r="R28" s="140">
        <f>IF(ISERROR(VLOOKUP(B28,Feiertage!$B$5:$B$21,1,FALSE)),WEEKDAY(B28,2),"Feiertag")</f>
        <v>1</v>
      </c>
      <c r="S28" s="141">
        <f>S27+IF(F28="Z",-(#REF!*24),IF(G28="",0,(O28+P28-D28)*24))</f>
        <v>0</v>
      </c>
      <c r="T28" s="72"/>
    </row>
    <row r="29" spans="1:20">
      <c r="A29" s="22"/>
      <c r="B29" s="35">
        <f t="shared" si="5"/>
        <v>43817</v>
      </c>
      <c r="C29" s="33" t="str">
        <f t="shared" si="2"/>
        <v>Di</v>
      </c>
      <c r="D29" s="14">
        <f>IF(OR(E29="F",F29="U",F29="AU"),'meine Daten'!$C$12,IF(C29="Mo",'meine Daten'!$M$29,IF(C29="Di",'meine Daten'!$M$30,IF(C29="Mi",'meine Daten'!$M$31,IF(C29="Do",'meine Daten'!$M$32,IF(C29="Fr",'meine Daten'!$M$33,IF(C29="Sa",'meine Daten'!$M$34,IF(C29="So",'meine Daten'!$M$35))))))))</f>
        <v>0.33333333333333331</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2</v>
      </c>
      <c r="S29" s="141">
        <f>S28+IF(F29="Z",-(#REF!*24),IF(G29="",0,(O29+P29-D29)*24))</f>
        <v>0</v>
      </c>
      <c r="T29" s="72"/>
    </row>
    <row r="30" spans="1:20">
      <c r="A30" s="22"/>
      <c r="B30" s="35">
        <f t="shared" si="5"/>
        <v>43818</v>
      </c>
      <c r="C30" s="33" t="str">
        <f t="shared" si="2"/>
        <v>Mi</v>
      </c>
      <c r="D30" s="14">
        <f>IF(OR(E30="F",F30="U",F30="AU"),'meine Daten'!$C$12,IF(C30="Mo",'meine Daten'!$M$29,IF(C30="Di",'meine Daten'!$M$30,IF(C30="Mi",'meine Daten'!$M$31,IF(C30="Do",'meine Daten'!$M$32,IF(C30="Fr",'meine Daten'!$M$33,IF(C30="Sa",'meine Daten'!$M$34,IF(C30="So",'meine Daten'!$M$35))))))))</f>
        <v>0.33333333333333331</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3</v>
      </c>
      <c r="S30" s="141">
        <f>S29+IF(F30="Z",-(#REF!*24),IF(G30="",0,(O30+P30-D30)*24))</f>
        <v>0</v>
      </c>
      <c r="T30" s="72"/>
    </row>
    <row r="31" spans="1:20">
      <c r="A31" s="22"/>
      <c r="B31" s="35">
        <f t="shared" si="5"/>
        <v>43819</v>
      </c>
      <c r="C31" s="33" t="str">
        <f t="shared" si="2"/>
        <v>Do</v>
      </c>
      <c r="D31" s="14">
        <f>IF(OR(E31="F",F31="U",F31="AU"),'meine Daten'!$C$12,IF(C31="Mo",'meine Daten'!$M$29,IF(C31="Di",'meine Daten'!$M$30,IF(C31="Mi",'meine Daten'!$M$31,IF(C31="Do",'meine Daten'!$M$32,IF(C31="Fr",'meine Daten'!$M$33,IF(C31="Sa",'meine Daten'!$M$34,IF(C31="So",'meine Daten'!$M$35))))))))</f>
        <v>0.33333333333333331</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4</v>
      </c>
      <c r="S31" s="141">
        <f>S30+IF(F31="Z",-(#REF!*24),IF(G31="",0,(O31+P31-D31)*24))</f>
        <v>0</v>
      </c>
      <c r="T31" s="72"/>
    </row>
    <row r="32" spans="1:20">
      <c r="A32" s="22"/>
      <c r="B32" s="35">
        <f t="shared" si="5"/>
        <v>43820</v>
      </c>
      <c r="C32" s="33" t="str">
        <f t="shared" si="2"/>
        <v>Fr</v>
      </c>
      <c r="D32" s="14">
        <f>IF(OR(E32="F",F32="U",F32="AU"),'meine Daten'!$C$12,IF(C32="Mo",'meine Daten'!$M$29,IF(C32="Di",'meine Daten'!$M$30,IF(C32="Mi",'meine Daten'!$M$31,IF(C32="Do",'meine Daten'!$M$32,IF(C32="Fr",'meine Daten'!$M$33,IF(C32="Sa",'meine Daten'!$M$34,IF(C32="So",'meine Daten'!$M$35))))))))</f>
        <v>0.33333333333333331</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5</v>
      </c>
      <c r="S32" s="141">
        <f>S31+IF(F32="Z",-(#REF!*24),IF(G32="",0,(O32+P32-D32)*24))</f>
        <v>0</v>
      </c>
      <c r="T32" s="72"/>
    </row>
    <row r="33" spans="1:26">
      <c r="A33" s="22"/>
      <c r="B33" s="35">
        <f t="shared" si="5"/>
        <v>43821</v>
      </c>
      <c r="C33" s="33" t="str">
        <f t="shared" si="2"/>
        <v>Sa</v>
      </c>
      <c r="D33" s="14">
        <f>IF(OR(E33="F",F33="U",F33="AU"),'meine Daten'!$C$12,IF(C33="Mo",'meine Daten'!$M$29,IF(C33="Di",'meine Daten'!$M$30,IF(C33="Mi",'meine Daten'!$M$31,IF(C33="Do",'meine Daten'!$M$32,IF(C33="Fr",'meine Daten'!$M$33,IF(C33="Sa",'meine Daten'!$M$34,IF(C33="So",'meine Daten'!$M$35))))))))</f>
        <v>0</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6</v>
      </c>
      <c r="S33" s="141">
        <f>S32+IF(F33="Z",-(#REF!*24),IF(G33="",0,(O33+P33-D33)*24))</f>
        <v>0</v>
      </c>
      <c r="T33" s="72"/>
      <c r="V33" s="168"/>
    </row>
    <row r="34" spans="1:26">
      <c r="A34" s="22"/>
      <c r="B34" s="35">
        <f t="shared" si="5"/>
        <v>43822</v>
      </c>
      <c r="C34" s="33" t="str">
        <f t="shared" si="2"/>
        <v>So</v>
      </c>
      <c r="D34" s="14">
        <f>IF(OR(E34="F",F34="U",F34="AU"),'meine Daten'!$C$12,IF(C34="Mo",'meine Daten'!$M$29,IF(C34="Di",'meine Daten'!$M$30,IF(C34="Mi",'meine Daten'!$M$31,IF(C34="Do",'meine Daten'!$M$32,IF(C34="Fr",'meine Daten'!$M$33,IF(C34="Sa",'meine Daten'!$M$34,IF(C34="So",'meine Daten'!$M$35))))))))</f>
        <v>0</v>
      </c>
      <c r="E34" s="48" t="str">
        <f t="shared" si="0"/>
        <v>F</v>
      </c>
      <c r="F34" s="12"/>
      <c r="G34" s="11"/>
      <c r="H34" s="4"/>
      <c r="I34" s="14">
        <f t="shared" si="6"/>
        <v>0</v>
      </c>
      <c r="J34" s="11"/>
      <c r="K34" s="4"/>
      <c r="L34" s="3"/>
      <c r="M34" s="4"/>
      <c r="N34" s="14">
        <f t="shared" si="3"/>
        <v>0</v>
      </c>
      <c r="O34" s="16">
        <f t="shared" si="1"/>
        <v>0</v>
      </c>
      <c r="P34" s="45"/>
      <c r="Q34" s="110" t="str">
        <f t="shared" si="4"/>
        <v xml:space="preserve"> </v>
      </c>
      <c r="R34" s="140" t="str">
        <f>IF(ISERROR(VLOOKUP(B34,Feiertage!$B$5:$B$21,1,FALSE)),WEEKDAY(B34,2),"Feiertag")</f>
        <v>Feiertag</v>
      </c>
      <c r="S34" s="141">
        <f>S33+IF(F34="Z",-(#REF!*24),IF(G34="",0,(O34+P34-D34)*24))</f>
        <v>0</v>
      </c>
      <c r="T34" s="72"/>
      <c r="V34" s="169"/>
    </row>
    <row r="35" spans="1:26">
      <c r="A35" s="22"/>
      <c r="B35" s="35">
        <f t="shared" si="5"/>
        <v>43823</v>
      </c>
      <c r="C35" s="33" t="str">
        <f t="shared" si="2"/>
        <v>Mo</v>
      </c>
      <c r="D35" s="14">
        <f>IF(OR(E35="F",F35="U",F35="AU"),'meine Daten'!$C$12,IF(C35="Mo",'meine Daten'!$M$29,IF(C35="Di",'meine Daten'!$M$30,IF(C35="Mi",'meine Daten'!$M$31,IF(C35="Do",'meine Daten'!$M$32,IF(C35="Fr",'meine Daten'!$M$33,IF(C35="Sa",'meine Daten'!$M$34,IF(C35="So",'meine Daten'!$M$35))))))))</f>
        <v>0</v>
      </c>
      <c r="E35" s="48" t="str">
        <f t="shared" si="0"/>
        <v>F</v>
      </c>
      <c r="F35" s="12"/>
      <c r="G35" s="11"/>
      <c r="H35" s="4"/>
      <c r="I35" s="14">
        <f t="shared" si="6"/>
        <v>0</v>
      </c>
      <c r="J35" s="11"/>
      <c r="K35" s="4"/>
      <c r="L35" s="3"/>
      <c r="M35" s="4"/>
      <c r="N35" s="14">
        <f t="shared" si="3"/>
        <v>0</v>
      </c>
      <c r="O35" s="16">
        <f t="shared" si="1"/>
        <v>0</v>
      </c>
      <c r="P35" s="45"/>
      <c r="Q35" s="110" t="str">
        <f t="shared" si="4"/>
        <v xml:space="preserve"> </v>
      </c>
      <c r="R35" s="140" t="str">
        <f>IF(ISERROR(VLOOKUP(B35,Feiertage!$B$5:$B$21,1,FALSE)),WEEKDAY(B35,2),"Feiertag")</f>
        <v>Feiertag</v>
      </c>
      <c r="S35" s="141">
        <f>S34+IF(F35="Z",-(#REF!*24),IF(G35="",0,(O35+P35-D35)*24))</f>
        <v>0</v>
      </c>
      <c r="T35" s="72"/>
    </row>
    <row r="36" spans="1:26">
      <c r="A36" s="22"/>
      <c r="B36" s="35">
        <f t="shared" si="5"/>
        <v>43824</v>
      </c>
      <c r="C36" s="33" t="str">
        <f t="shared" si="2"/>
        <v>Di</v>
      </c>
      <c r="D36" s="14">
        <f>IF(OR(E36="F",F36="U",F36="AU"),'meine Daten'!$C$12,IF(C36="Mo",'meine Daten'!$M$29,IF(C36="Di",'meine Daten'!$M$30,IF(C36="Mi",'meine Daten'!$M$31,IF(C36="Do",'meine Daten'!$M$32,IF(C36="Fr",'meine Daten'!$M$33,IF(C36="Sa",'meine Daten'!$M$34,IF(C36="So",'meine Daten'!$M$35))))))))</f>
        <v>0</v>
      </c>
      <c r="E36" s="48" t="str">
        <f t="shared" si="0"/>
        <v>F</v>
      </c>
      <c r="F36" s="12"/>
      <c r="G36" s="11"/>
      <c r="H36" s="4"/>
      <c r="I36" s="14">
        <f t="shared" si="6"/>
        <v>0</v>
      </c>
      <c r="J36" s="11"/>
      <c r="K36" s="4"/>
      <c r="L36" s="3"/>
      <c r="M36" s="4"/>
      <c r="N36" s="14">
        <f t="shared" si="3"/>
        <v>0</v>
      </c>
      <c r="O36" s="16">
        <f t="shared" si="1"/>
        <v>0</v>
      </c>
      <c r="P36" s="45"/>
      <c r="Q36" s="110" t="str">
        <f t="shared" si="4"/>
        <v xml:space="preserve"> </v>
      </c>
      <c r="R36" s="140" t="str">
        <f>IF(ISERROR(VLOOKUP(B36,Feiertage!$B$5:$B$21,1,FALSE)),WEEKDAY(B36,2),"Feiertag")</f>
        <v>Feiertag</v>
      </c>
      <c r="S36" s="141">
        <f>S35+IF(F36="Z",-(#REF!*24),IF(G36="",0,(O36+P36-D36)*24))</f>
        <v>0</v>
      </c>
      <c r="T36" s="72"/>
    </row>
    <row r="37" spans="1:26">
      <c r="A37" s="22"/>
      <c r="B37" s="35">
        <f t="shared" si="5"/>
        <v>43825</v>
      </c>
      <c r="C37" s="33" t="str">
        <f t="shared" si="2"/>
        <v>Mi</v>
      </c>
      <c r="D37" s="14">
        <f>IF(OR(E37="F",F37="U",F37="AU"),'meine Daten'!$C$12,IF(C37="Mo",'meine Daten'!$M$29,IF(C37="Di",'meine Daten'!$M$30,IF(C37="Mi",'meine Daten'!$M$31,IF(C37="Do",'meine Daten'!$M$32,IF(C37="Fr",'meine Daten'!$M$33,IF(C37="Sa",'meine Daten'!$M$34,IF(C37="So",'meine Daten'!$M$35))))))))</f>
        <v>0.33333333333333331</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3</v>
      </c>
      <c r="S37" s="141">
        <f>S36+IF(F37="Z",-(#REF!*24),IF(G37="",0,(O37+P37-D37)*24))</f>
        <v>0</v>
      </c>
      <c r="T37" s="72"/>
    </row>
    <row r="38" spans="1:26">
      <c r="A38" s="22"/>
      <c r="B38" s="35">
        <f t="shared" si="5"/>
        <v>43826</v>
      </c>
      <c r="C38" s="33" t="str">
        <f t="shared" si="2"/>
        <v>Do</v>
      </c>
      <c r="D38" s="14">
        <f>IF(OR(E38="F",F38="U",F38="AU"),'meine Daten'!$C$12,IF(C38="Mo",'meine Daten'!$M$29,IF(C38="Di",'meine Daten'!$M$30,IF(C38="Mi",'meine Daten'!$M$31,IF(C38="Do",'meine Daten'!$M$32,IF(C38="Fr",'meine Daten'!$M$33,IF(C38="Sa",'meine Daten'!$M$34,IF(C38="So",'meine Daten'!$M$35))))))))</f>
        <v>0.33333333333333331</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4</v>
      </c>
      <c r="S38" s="141">
        <f>S37+IF(F38="Z",-(#REF!*24),IF(G38="",0,(O38+P38-D38)*24))</f>
        <v>0</v>
      </c>
      <c r="T38" s="72"/>
      <c r="V38" s="64" t="s">
        <v>25</v>
      </c>
    </row>
    <row r="39" spans="1:26">
      <c r="A39" s="22"/>
      <c r="B39" s="35">
        <f t="shared" si="5"/>
        <v>43827</v>
      </c>
      <c r="C39" s="33" t="str">
        <f t="shared" si="2"/>
        <v>Fr</v>
      </c>
      <c r="D39" s="14">
        <f>IF(OR(E39="F",F39="U",F39="AU"),'meine Daten'!$C$12,IF(C39="Mo",'meine Daten'!$M$29,IF(C39="Di",'meine Daten'!$M$30,IF(C39="Mi",'meine Daten'!$M$31,IF(C39="Do",'meine Daten'!$M$32,IF(C39="Fr",'meine Daten'!$M$33,IF(C39="Sa",'meine Daten'!$M$34,IF(C39="So",'meine Daten'!$M$35))))))))</f>
        <v>0.33333333333333331</v>
      </c>
      <c r="E39" s="48" t="str">
        <f t="shared" si="0"/>
        <v/>
      </c>
      <c r="F39" s="12"/>
      <c r="G39" s="11"/>
      <c r="H39" s="4"/>
      <c r="I39" s="14">
        <f t="shared" si="6"/>
        <v>0</v>
      </c>
      <c r="J39" s="11"/>
      <c r="K39" s="4"/>
      <c r="L39" s="3"/>
      <c r="M39" s="4"/>
      <c r="N39" s="14">
        <f t="shared" si="3"/>
        <v>0</v>
      </c>
      <c r="O39" s="16">
        <f t="shared" si="1"/>
        <v>0</v>
      </c>
      <c r="P39" s="45"/>
      <c r="Q39" s="110" t="str">
        <f t="shared" si="4"/>
        <v xml:space="preserve"> </v>
      </c>
      <c r="R39" s="140">
        <f>IF(ISERROR(VLOOKUP(B39,Feiertage!$B$5:$B$21,1,FALSE)),WEEKDAY(B39,2),"Feiertag")</f>
        <v>5</v>
      </c>
      <c r="S39" s="141">
        <f>S38+IF(F39="Z",-(#REF!*24),IF(G39="",0,(O39+P39-D39)*24))</f>
        <v>0</v>
      </c>
      <c r="T39" s="72"/>
      <c r="V39" s="64" t="s">
        <v>26</v>
      </c>
      <c r="W39" s="65"/>
      <c r="X39" s="24"/>
      <c r="Y39" s="24"/>
    </row>
    <row r="40" spans="1:26">
      <c r="A40" s="22"/>
      <c r="B40" s="35">
        <f t="shared" si="5"/>
        <v>43828</v>
      </c>
      <c r="C40" s="33" t="str">
        <f t="shared" si="2"/>
        <v>Sa</v>
      </c>
      <c r="D40" s="14">
        <f>IF(OR(E40="F",F40="U",F40="AU"),'meine Daten'!$C$12,IF(C40="Mo",'meine Daten'!$M$29,IF(C40="Di",'meine Daten'!$M$30,IF(C40="Mi",'meine Daten'!$M$31,IF(C40="Do",'meine Daten'!$M$32,IF(C40="Fr",'meine Daten'!$M$33,IF(C40="Sa",'meine Daten'!$M$34,IF(C40="So",'meine Daten'!$M$35))))))))</f>
        <v>0</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6</v>
      </c>
      <c r="S40" s="141">
        <f>S39+IF(F40="Z",-(#REF!*24),IF(G40="",0,(O40+P40-D40)*24))</f>
        <v>0</v>
      </c>
      <c r="T40" s="73"/>
      <c r="V40" s="65"/>
      <c r="W40" s="65"/>
      <c r="X40" s="65"/>
      <c r="Y40" s="22"/>
    </row>
    <row r="41" spans="1:26" ht="15.75" thickBot="1">
      <c r="A41" s="22"/>
      <c r="B41" s="36">
        <f t="shared" si="5"/>
        <v>43829</v>
      </c>
      <c r="C41" s="34" t="str">
        <f t="shared" si="2"/>
        <v>So</v>
      </c>
      <c r="D41" s="15">
        <f>IF(OR(E41="F",F41="U",F41="AU"),'meine Daten'!$C$12,IF(C41="Mo",'meine Daten'!$M$29,IF(C41="Di",'meine Daten'!$M$30,IF(C41="Mi",'meine Daten'!$M$31,IF(C41="Do",'meine Daten'!$M$32,IF(C41="Fr",'meine Daten'!$M$33,IF(C41="Sa",'meine Daten'!$M$34,IF(C41="So",'meine Daten'!$M$35))))))))</f>
        <v>0</v>
      </c>
      <c r="E41" s="260" t="str">
        <f t="shared" si="0"/>
        <v>F</v>
      </c>
      <c r="F41" s="13"/>
      <c r="G41" s="5"/>
      <c r="H41" s="6"/>
      <c r="I41" s="15">
        <f t="shared" si="6"/>
        <v>0</v>
      </c>
      <c r="J41" s="5"/>
      <c r="K41" s="6"/>
      <c r="L41" s="10"/>
      <c r="M41" s="6"/>
      <c r="N41" s="100">
        <f t="shared" si="3"/>
        <v>0</v>
      </c>
      <c r="O41" s="75">
        <f t="shared" si="1"/>
        <v>0</v>
      </c>
      <c r="P41" s="46"/>
      <c r="Q41" s="110" t="str">
        <f t="shared" si="4"/>
        <v xml:space="preserve"> </v>
      </c>
      <c r="R41" s="140" t="str">
        <f>IF(ISERROR(VLOOKUP(B41,Feiertage!$B$5:$B$21,1,FALSE)),WEEKDAY(B41,2),"Feiertag")</f>
        <v>Feiertag</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5"/>
      <c r="V46" s="235"/>
      <c r="W46" s="290" t="s">
        <v>110</v>
      </c>
      <c r="X46" s="290"/>
      <c r="Y46" s="290"/>
      <c r="Z46" s="290"/>
    </row>
    <row r="47" spans="1:26" ht="15.75" thickBot="1">
      <c r="A47" s="22"/>
      <c r="N47" s="171" t="s">
        <v>78</v>
      </c>
      <c r="O47" s="24"/>
      <c r="P47" s="29"/>
      <c r="Q47" s="135">
        <f>COUNTIF(F11:F41,"U")</f>
        <v>0</v>
      </c>
      <c r="R47" s="38"/>
      <c r="S47"/>
      <c r="T47" s="29"/>
      <c r="U47" s="235"/>
      <c r="V47" s="235"/>
      <c r="W47" s="290"/>
      <c r="X47" s="290"/>
      <c r="Y47" s="290"/>
      <c r="Z47" s="290"/>
    </row>
    <row r="48" spans="1:26" ht="21" customHeight="1">
      <c r="A48" s="25"/>
      <c r="B48" s="291"/>
      <c r="C48" s="291"/>
      <c r="E48" s="24"/>
      <c r="F48" s="24"/>
      <c r="G48" s="24"/>
      <c r="H48" s="24"/>
      <c r="I48" s="24"/>
      <c r="J48" s="24"/>
      <c r="K48" s="24"/>
      <c r="L48" s="25"/>
      <c r="M48" s="25"/>
      <c r="N48" s="24"/>
      <c r="O48" s="24"/>
      <c r="P48" s="29"/>
      <c r="Q48" s="24"/>
      <c r="R48" s="38"/>
      <c r="S48"/>
      <c r="T48" s="76"/>
      <c r="U48" s="235"/>
      <c r="V48" s="235"/>
      <c r="W48" s="290" t="s">
        <v>102</v>
      </c>
      <c r="X48" s="290"/>
      <c r="Y48" s="290"/>
      <c r="Z48" s="290"/>
    </row>
    <row r="49" spans="1:27" ht="12.6" customHeight="1">
      <c r="A49" s="25"/>
      <c r="B49" s="24"/>
      <c r="C49" s="24"/>
      <c r="E49" s="24"/>
      <c r="F49" s="24"/>
      <c r="G49" s="24"/>
      <c r="H49" s="24"/>
      <c r="I49" s="24"/>
      <c r="J49" s="24"/>
      <c r="K49" s="24"/>
      <c r="L49" s="25"/>
      <c r="M49" s="25"/>
      <c r="P49"/>
      <c r="R49" s="172"/>
      <c r="S49"/>
      <c r="T49" s="77"/>
      <c r="V49" s="275" t="s">
        <v>120</v>
      </c>
      <c r="W49" s="275"/>
      <c r="X49" s="275"/>
      <c r="Y49" s="275"/>
      <c r="Z49" s="275"/>
      <c r="AA49" s="250"/>
    </row>
    <row r="50" spans="1:27" ht="12" customHeight="1">
      <c r="A50" s="25"/>
      <c r="B50" s="25"/>
      <c r="C50" s="25"/>
      <c r="D50" s="25"/>
      <c r="E50" s="25"/>
      <c r="F50" s="25"/>
      <c r="G50" s="25"/>
      <c r="H50" s="25"/>
      <c r="I50" s="25"/>
      <c r="J50" s="25"/>
      <c r="K50" s="25"/>
      <c r="L50" s="25"/>
      <c r="M50" s="25"/>
      <c r="P50"/>
      <c r="R50" s="180"/>
      <c r="S50" s="180"/>
      <c r="T50" s="180"/>
      <c r="V50" s="275"/>
      <c r="W50" s="275"/>
      <c r="X50" s="275"/>
      <c r="Y50" s="275"/>
      <c r="Z50" s="275"/>
      <c r="AA50" s="250"/>
    </row>
    <row r="51" spans="1:27" s="40" customFormat="1">
      <c r="A51" s="39"/>
      <c r="B51" s="39"/>
      <c r="C51" s="39"/>
      <c r="D51" s="39"/>
      <c r="E51" s="39"/>
      <c r="F51" s="39"/>
      <c r="G51" s="39"/>
      <c r="H51" s="39"/>
      <c r="I51" s="39"/>
      <c r="J51" s="39"/>
      <c r="K51" s="39"/>
      <c r="L51" s="39"/>
      <c r="M51" s="39"/>
      <c r="R51" s="172"/>
      <c r="S51"/>
      <c r="U51"/>
      <c r="V51"/>
      <c r="W51"/>
      <c r="X51"/>
      <c r="Y51"/>
      <c r="Z51"/>
    </row>
    <row r="52" spans="1:27" s="40" customFormat="1">
      <c r="B52" s="42"/>
      <c r="C52" s="43"/>
      <c r="D52" s="43"/>
      <c r="J52" s="174"/>
      <c r="K52" s="174"/>
      <c r="L52" s="174"/>
      <c r="M52" s="174"/>
      <c r="N52" s="174"/>
      <c r="O52" s="174"/>
      <c r="P52" s="44"/>
      <c r="R52" s="56"/>
      <c r="S52" s="57"/>
      <c r="U52"/>
      <c r="V52"/>
      <c r="W52"/>
      <c r="X52"/>
      <c r="Y52"/>
      <c r="Z52"/>
    </row>
    <row r="53" spans="1:27" s="40" customFormat="1">
      <c r="B53" s="42"/>
      <c r="C53" s="43"/>
      <c r="D53" s="43"/>
      <c r="P53" s="44"/>
      <c r="R53" s="56"/>
      <c r="S53" s="57"/>
    </row>
    <row r="54" spans="1:27" s="40" customFormat="1">
      <c r="B54" s="42"/>
      <c r="C54" s="43"/>
      <c r="D54" s="43"/>
      <c r="K54" s="42"/>
      <c r="P54" s="44"/>
      <c r="R54" s="56"/>
      <c r="S54" s="57"/>
    </row>
    <row r="55" spans="1:27" s="40" customFormat="1">
      <c r="B55" s="42"/>
      <c r="C55" s="43"/>
      <c r="D55" s="43"/>
      <c r="P55" s="44"/>
      <c r="R55" s="56"/>
      <c r="S55" s="57"/>
    </row>
    <row r="56" spans="1:27" s="40" customFormat="1">
      <c r="B56" s="42"/>
      <c r="C56" s="43"/>
      <c r="D56" s="43"/>
      <c r="P56" s="44"/>
      <c r="R56" s="56"/>
      <c r="S56" s="57"/>
    </row>
    <row r="57" spans="1:27" s="40" customFormat="1">
      <c r="B57" s="42"/>
      <c r="C57" s="43"/>
      <c r="D57" s="43"/>
      <c r="P57" s="44"/>
      <c r="R57" s="56"/>
      <c r="S57" s="57"/>
    </row>
    <row r="58" spans="1:27" s="40" customFormat="1">
      <c r="B58" s="42"/>
      <c r="C58" s="43"/>
      <c r="D58" s="43"/>
      <c r="P58" s="44"/>
      <c r="R58" s="56"/>
      <c r="S58" s="57"/>
    </row>
    <row r="59" spans="1:27" s="40" customFormat="1">
      <c r="B59" s="42"/>
      <c r="C59" s="43"/>
      <c r="D59" s="43"/>
      <c r="P59" s="44"/>
      <c r="R59" s="56"/>
      <c r="S59" s="57"/>
    </row>
    <row r="60" spans="1:27" s="40" customFormat="1">
      <c r="B60" s="42"/>
      <c r="C60" s="43"/>
      <c r="D60" s="43"/>
      <c r="P60" s="44"/>
      <c r="R60" s="56"/>
      <c r="S60" s="57"/>
    </row>
    <row r="61" spans="1:27" s="40" customFormat="1">
      <c r="B61" s="175"/>
      <c r="P61" s="44"/>
      <c r="R61" s="56"/>
      <c r="S61" s="57"/>
    </row>
    <row r="62" spans="1:27" s="40" customFormat="1">
      <c r="P62" s="44"/>
      <c r="R62" s="56"/>
      <c r="S62" s="57"/>
      <c r="T62"/>
    </row>
    <row r="63" spans="1:27">
      <c r="U63" s="40"/>
      <c r="V63" s="40"/>
      <c r="W63" s="40"/>
      <c r="X63" s="40"/>
      <c r="Y63" s="40"/>
      <c r="Z63" s="40"/>
    </row>
    <row r="64" spans="1:27">
      <c r="U64" s="40"/>
      <c r="V64" s="40"/>
      <c r="W64" s="40"/>
      <c r="X64" s="40"/>
      <c r="Y64" s="40"/>
      <c r="Z64" s="40"/>
    </row>
    <row r="65" spans="20:26">
      <c r="U65" s="40"/>
      <c r="V65" s="40"/>
      <c r="W65" s="40"/>
      <c r="X65" s="40"/>
      <c r="Y65" s="40"/>
      <c r="Z65" s="40"/>
    </row>
    <row r="66" spans="20:26">
      <c r="U66" s="40"/>
      <c r="V66" s="40"/>
      <c r="W66" s="40"/>
      <c r="X66" s="40"/>
      <c r="Y66" s="40"/>
      <c r="Z66" s="40"/>
    </row>
    <row r="67" spans="20:26">
      <c r="U67" s="40"/>
      <c r="V67" s="40"/>
      <c r="W67" s="40"/>
      <c r="X67" s="40"/>
      <c r="Y67" s="40"/>
      <c r="Z67" s="40"/>
    </row>
    <row r="72" spans="20:26">
      <c r="T72" s="40"/>
    </row>
  </sheetData>
  <sheetProtection password="CA4D" sheet="1" objects="1" scenarios="1" selectLockedCells="1"/>
  <mergeCells count="14">
    <mergeCell ref="V49:Z50"/>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24" priority="21" operator="equal">
      <formula>"SO"</formula>
    </cfRule>
    <cfRule type="cellIs" dxfId="23" priority="22" operator="equal">
      <formula>"SA"</formula>
    </cfRule>
  </conditionalFormatting>
  <conditionalFormatting sqref="I11:P11">
    <cfRule type="cellIs" dxfId="22" priority="20" operator="equal">
      <formula>"F"</formula>
    </cfRule>
  </conditionalFormatting>
  <conditionalFormatting sqref="F11:F41">
    <cfRule type="cellIs" dxfId="21" priority="18" operator="equal">
      <formula>"SO"</formula>
    </cfRule>
    <cfRule type="cellIs" dxfId="20" priority="19" operator="equal">
      <formula>"SA"</formula>
    </cfRule>
  </conditionalFormatting>
  <conditionalFormatting sqref="D11:D41">
    <cfRule type="cellIs" dxfId="19" priority="17" operator="equal">
      <formula>"F"</formula>
    </cfRule>
  </conditionalFormatting>
  <conditionalFormatting sqref="O11:O41">
    <cfRule type="cellIs" dxfId="18" priority="16" operator="greaterThan">
      <formula>0.416666666666667</formula>
    </cfRule>
  </conditionalFormatting>
  <conditionalFormatting sqref="O41">
    <cfRule type="expression" dxfId="17" priority="15">
      <formula>AND($D41&lt;&gt;0,AND($F41="",$E41="",$G41=""))</formula>
    </cfRule>
  </conditionalFormatting>
  <conditionalFormatting sqref="O11:O40">
    <cfRule type="expression" dxfId="16" priority="14">
      <formula>AND($D11&lt;&gt;0,AND($F11="",$E11="",$G11=""))</formula>
    </cfRule>
  </conditionalFormatting>
  <conditionalFormatting sqref="T11">
    <cfRule type="cellIs" dxfId="15" priority="13" operator="equal">
      <formula>"F"</formula>
    </cfRule>
  </conditionalFormatting>
  <conditionalFormatting sqref="Q11:Q41">
    <cfRule type="cellIs" dxfId="14" priority="12" operator="equal">
      <formula>"F"</formula>
    </cfRule>
  </conditionalFormatting>
  <conditionalFormatting sqref="G11:H11">
    <cfRule type="cellIs" dxfId="13" priority="11" operator="equal">
      <formula>"F"</formula>
    </cfRule>
  </conditionalFormatting>
  <conditionalFormatting sqref="N12:N40">
    <cfRule type="cellIs" dxfId="12" priority="10" operator="equal">
      <formula>"F"</formula>
    </cfRule>
  </conditionalFormatting>
  <conditionalFormatting sqref="O5">
    <cfRule type="containsText" dxfId="11" priority="5" operator="containsText" text="bedeutet:">
      <formula>NOT(ISERROR(SEARCH("bedeutet:",O5)))</formula>
    </cfRule>
    <cfRule type="containsText" dxfId="10" priority="6" operator="containsText" text="bedeutet:">
      <formula>NOT(ISERROR(SEARCH("bedeutet:",O5)))</formula>
    </cfRule>
    <cfRule type="containsText" dxfId="9" priority="7" operator="containsText" text="bedeutet:">
      <formula>NOT(ISERROR(SEARCH("bedeutet:",O5)))</formula>
    </cfRule>
    <cfRule type="cellIs" dxfId="8" priority="8" operator="equal">
      <formula>"bedeutet:"</formula>
    </cfRule>
    <cfRule type="cellIs" dxfId="7" priority="9" operator="equal">
      <formula>"bedeutet:"</formula>
    </cfRule>
  </conditionalFormatting>
  <conditionalFormatting sqref="O41">
    <cfRule type="expression" dxfId="6" priority="4">
      <formula>AND($D41&lt;&gt;0,AND($F41="",$E41="",$G41=""))</formula>
    </cfRule>
  </conditionalFormatting>
  <conditionalFormatting sqref="Q10:Q42">
    <cfRule type="cellIs" dxfId="5" priority="3" operator="lessThan">
      <formula>0</formula>
    </cfRule>
  </conditionalFormatting>
  <conditionalFormatting sqref="Q43:Q47">
    <cfRule type="cellIs" dxfId="4" priority="2" operator="equal">
      <formula>0</formula>
    </cfRule>
  </conditionalFormatting>
  <conditionalFormatting sqref="B11:B41">
    <cfRule type="timePeriod" dxfId="3" priority="1" timePeriod="today">
      <formula>FLOOR(B11,1)=TODAY()</formula>
    </cfRule>
  </conditionalFormatting>
  <hyperlinks>
    <hyperlink ref="W46:Z47" r:id="rId1" display="„Der Arbeitszeit-Checker“ von Simone Back für www.arbeitszeit-klug-gestalten.de " xr:uid="{00000000-0004-0000-0D00-000000000000}"/>
    <hyperlink ref="W48:Z48" r:id="rId2" display="ist lizensiert unter einer Creative Commons Lizenz CC BY SA 4.0 " xr:uid="{00000000-0004-0000-0D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tabColor rgb="FF0070C0"/>
    <pageSetUpPr fitToPage="1"/>
  </sheetPr>
  <dimension ref="A1:S30"/>
  <sheetViews>
    <sheetView showGridLines="0" zoomScale="90" zoomScaleNormal="90" workbookViewId="0">
      <selection activeCell="B26" sqref="B26"/>
    </sheetView>
  </sheetViews>
  <sheetFormatPr baseColWidth="10" defaultColWidth="11.42578125" defaultRowHeight="15"/>
  <cols>
    <col min="1" max="1" width="2.42578125" style="18" customWidth="1"/>
    <col min="2" max="2" width="19.42578125" style="18" customWidth="1"/>
    <col min="3" max="3" width="13.42578125" style="18" customWidth="1"/>
    <col min="4" max="4" width="3" style="18" customWidth="1"/>
    <col min="5" max="5" width="14.42578125" style="18" customWidth="1"/>
    <col min="6" max="6" width="11.28515625" style="18" customWidth="1"/>
    <col min="7" max="7" width="12.5703125" style="18" customWidth="1"/>
    <col min="8" max="16384" width="11.42578125" style="18"/>
  </cols>
  <sheetData>
    <row r="1" spans="1:9" ht="22.15" customHeight="1">
      <c r="A1" s="52"/>
      <c r="B1" s="302" t="s">
        <v>104</v>
      </c>
      <c r="C1" s="302"/>
      <c r="D1" s="302"/>
      <c r="E1" s="222">
        <f>Jan!B11</f>
        <v>43465</v>
      </c>
    </row>
    <row r="2" spans="1:9">
      <c r="A2" s="52"/>
      <c r="B2" s="52"/>
      <c r="C2" s="52"/>
      <c r="D2" s="52"/>
      <c r="E2" s="52"/>
    </row>
    <row r="3" spans="1:9" ht="16.149999999999999" customHeight="1">
      <c r="B3" s="221" t="s">
        <v>79</v>
      </c>
      <c r="C3" s="307" t="str">
        <f>IF('meine Daten'!C3="","",'meine Daten'!C3)</f>
        <v/>
      </c>
      <c r="D3" s="307"/>
      <c r="E3" s="307"/>
      <c r="F3" s="307"/>
    </row>
    <row r="5" spans="1:9" ht="15.75" thickBot="1"/>
    <row r="6" spans="1:9" ht="15.75" thickBot="1">
      <c r="B6" s="308" t="s">
        <v>80</v>
      </c>
      <c r="C6" s="309"/>
      <c r="E6" s="310" t="s">
        <v>85</v>
      </c>
      <c r="F6" s="311"/>
      <c r="G6" s="303" t="s">
        <v>90</v>
      </c>
    </row>
    <row r="7" spans="1:9" ht="16.149999999999999" customHeight="1" thickBot="1">
      <c r="B7" s="111" t="s">
        <v>82</v>
      </c>
      <c r="C7" s="188">
        <f>'meine Daten'!L42</f>
        <v>0</v>
      </c>
      <c r="E7" s="312"/>
      <c r="F7" s="313"/>
      <c r="G7" s="304"/>
    </row>
    <row r="8" spans="1:9">
      <c r="B8" s="112" t="s">
        <v>54</v>
      </c>
      <c r="C8" s="188">
        <f>'meine Daten'!L41</f>
        <v>0</v>
      </c>
      <c r="E8" s="117" t="s">
        <v>87</v>
      </c>
      <c r="F8" s="189">
        <f>Jan!Q10</f>
        <v>0</v>
      </c>
      <c r="G8" s="123"/>
    </row>
    <row r="9" spans="1:9">
      <c r="B9" s="113" t="s">
        <v>13</v>
      </c>
      <c r="C9" s="127">
        <f>Jan!Q47</f>
        <v>0</v>
      </c>
      <c r="E9" s="113" t="s">
        <v>13</v>
      </c>
      <c r="F9" s="190" t="str">
        <f>IF(Jan!F42+Jan!G42=0,"",Jan!Q44)</f>
        <v/>
      </c>
      <c r="G9" s="191" t="str">
        <f>Jan!Q43</f>
        <v/>
      </c>
    </row>
    <row r="10" spans="1:9">
      <c r="B10" s="113" t="s">
        <v>14</v>
      </c>
      <c r="C10" s="127">
        <f>Feb!Q45</f>
        <v>0</v>
      </c>
      <c r="E10" s="113" t="s">
        <v>14</v>
      </c>
      <c r="F10" s="136" t="str">
        <f>IF(Feb!F40+Feb!G40=0,"",Feb!Q42)</f>
        <v/>
      </c>
      <c r="G10" s="191" t="str">
        <f>Feb!Q41</f>
        <v/>
      </c>
    </row>
    <row r="11" spans="1:9">
      <c r="B11" s="113" t="s">
        <v>15</v>
      </c>
      <c r="C11" s="127">
        <f>März!Q47</f>
        <v>0</v>
      </c>
      <c r="E11" s="113" t="s">
        <v>15</v>
      </c>
      <c r="F11" s="136" t="str">
        <f>IF(März!F42+März!G42=0,"",März!Q44)</f>
        <v/>
      </c>
      <c r="G11" s="191" t="str">
        <f>März!Q43</f>
        <v/>
      </c>
    </row>
    <row r="12" spans="1:9">
      <c r="B12" s="113" t="s">
        <v>16</v>
      </c>
      <c r="C12" s="127">
        <f>April!Q46</f>
        <v>0</v>
      </c>
      <c r="E12" s="113" t="s">
        <v>16</v>
      </c>
      <c r="F12" s="136" t="str">
        <f>IF(April!F41+April!G41=0,"",April!Q43)</f>
        <v/>
      </c>
      <c r="G12" s="191" t="str">
        <f>April!Q42</f>
        <v/>
      </c>
    </row>
    <row r="13" spans="1:9">
      <c r="B13" s="113" t="s">
        <v>17</v>
      </c>
      <c r="C13" s="127">
        <f>Mai!Q47</f>
        <v>0</v>
      </c>
      <c r="E13" s="113" t="s">
        <v>17</v>
      </c>
      <c r="F13" s="136" t="str">
        <f>IF(Mai!F42:G42=0,"",Mai!Q44)</f>
        <v/>
      </c>
      <c r="G13" s="191" t="str">
        <f>Mai!Q43</f>
        <v/>
      </c>
    </row>
    <row r="14" spans="1:9">
      <c r="B14" s="113" t="s">
        <v>18</v>
      </c>
      <c r="C14" s="127">
        <f>Juni!Q46</f>
        <v>0</v>
      </c>
      <c r="E14" s="113" t="s">
        <v>18</v>
      </c>
      <c r="F14" s="136" t="str">
        <f>IF(Juni!F41:G41=0,"",Juni!Q43)</f>
        <v/>
      </c>
      <c r="G14" s="191" t="str">
        <f>Juni!Q42</f>
        <v/>
      </c>
      <c r="I14" s="181"/>
    </row>
    <row r="15" spans="1:9">
      <c r="B15" s="113" t="s">
        <v>19</v>
      </c>
      <c r="C15" s="127">
        <f>Juli!Q47</f>
        <v>0</v>
      </c>
      <c r="E15" s="113" t="s">
        <v>19</v>
      </c>
      <c r="F15" s="136" t="str">
        <f>IF(Juli!F42:G42=0,"",Juli!Q44)</f>
        <v/>
      </c>
      <c r="G15" s="191" t="str">
        <f>Juli!Q43</f>
        <v/>
      </c>
    </row>
    <row r="16" spans="1:9">
      <c r="B16" s="113" t="s">
        <v>20</v>
      </c>
      <c r="C16" s="127">
        <f>Aug!Q47</f>
        <v>0</v>
      </c>
      <c r="E16" s="113" t="s">
        <v>20</v>
      </c>
      <c r="F16" s="136" t="str">
        <f>Aug!Q44</f>
        <v/>
      </c>
      <c r="G16" s="191" t="str">
        <f>Aug!Q43</f>
        <v/>
      </c>
    </row>
    <row r="17" spans="1:19">
      <c r="B17" s="113" t="s">
        <v>21</v>
      </c>
      <c r="C17" s="127">
        <f>Sept!Q46</f>
        <v>0</v>
      </c>
      <c r="E17" s="113" t="s">
        <v>21</v>
      </c>
      <c r="F17" s="136" t="str">
        <f>IF(Sept!F41:G41=0,"",Sept!Q43)</f>
        <v/>
      </c>
      <c r="G17" s="191" t="str">
        <f>Sept!Q42</f>
        <v/>
      </c>
    </row>
    <row r="18" spans="1:19">
      <c r="B18" s="113" t="s">
        <v>22</v>
      </c>
      <c r="C18" s="127">
        <f>Okt!Q47</f>
        <v>0</v>
      </c>
      <c r="E18" s="113" t="s">
        <v>22</v>
      </c>
      <c r="F18" s="136" t="str">
        <f>IF(Okt!F42:G42=0,"",Okt!Q44)</f>
        <v/>
      </c>
      <c r="G18" s="191" t="str">
        <f>Okt!Q43</f>
        <v/>
      </c>
    </row>
    <row r="19" spans="1:19">
      <c r="B19" s="113" t="s">
        <v>23</v>
      </c>
      <c r="C19" s="127">
        <f>Nov!Q46</f>
        <v>0</v>
      </c>
      <c r="E19" s="113" t="s">
        <v>23</v>
      </c>
      <c r="F19" s="136" t="str">
        <f>IF(Nov!F41:G41=0,"",Nov!Q43)</f>
        <v/>
      </c>
      <c r="G19" s="191" t="str">
        <f>Nov!Q42</f>
        <v/>
      </c>
    </row>
    <row r="20" spans="1:19" ht="15.75" thickBot="1">
      <c r="B20" s="116" t="s">
        <v>24</v>
      </c>
      <c r="C20" s="128">
        <f>Dez!Q47</f>
        <v>0</v>
      </c>
      <c r="E20" s="118" t="s">
        <v>24</v>
      </c>
      <c r="F20" s="137" t="str">
        <f>IF(Dez!F42:G42=0,"",Dez!Q44)</f>
        <v/>
      </c>
      <c r="G20" s="192" t="str">
        <f>Dez!Q43</f>
        <v/>
      </c>
    </row>
    <row r="21" spans="1:19" ht="15.75" thickBot="1">
      <c r="B21" s="125" t="s">
        <v>84</v>
      </c>
      <c r="C21" s="126">
        <f>SUM(C9:C20)</f>
        <v>0</v>
      </c>
      <c r="E21" s="314" t="s">
        <v>88</v>
      </c>
      <c r="F21" s="316" t="str">
        <f>F20</f>
        <v/>
      </c>
      <c r="G21" s="305"/>
    </row>
    <row r="22" spans="1:19" ht="16.149999999999999" customHeight="1" thickBot="1">
      <c r="B22" s="114" t="s">
        <v>81</v>
      </c>
      <c r="C22" s="115">
        <f>C7+C8-C21</f>
        <v>0</v>
      </c>
      <c r="E22" s="315"/>
      <c r="F22" s="317"/>
      <c r="G22" s="306"/>
    </row>
    <row r="23" spans="1:19" ht="5.45" customHeight="1">
      <c r="F23" s="122"/>
    </row>
    <row r="24" spans="1:19">
      <c r="F24" s="124" t="s">
        <v>86</v>
      </c>
    </row>
    <row r="26" spans="1:19" customFormat="1" ht="12.6" customHeight="1">
      <c r="A26" s="25"/>
      <c r="B26" s="244"/>
      <c r="C26" s="245" t="s">
        <v>99</v>
      </c>
      <c r="D26" s="246"/>
      <c r="E26" s="247"/>
      <c r="F26" s="246"/>
      <c r="G26" s="248"/>
    </row>
    <row r="27" spans="1:19" customFormat="1" ht="9" customHeight="1">
      <c r="A27" s="25"/>
      <c r="B27" s="244"/>
      <c r="C27" s="299" t="s">
        <v>103</v>
      </c>
      <c r="D27" s="299"/>
      <c r="E27" s="299"/>
      <c r="F27" s="299"/>
      <c r="G27" s="299"/>
    </row>
    <row r="28" spans="1:19" s="40" customFormat="1">
      <c r="A28" s="39"/>
      <c r="B28" s="249"/>
      <c r="C28" s="299"/>
      <c r="D28" s="299"/>
      <c r="E28" s="299"/>
      <c r="F28" s="299"/>
      <c r="G28" s="299"/>
      <c r="H28" s="39"/>
      <c r="I28" s="39"/>
      <c r="J28" s="39"/>
      <c r="K28" s="39"/>
      <c r="L28" s="39"/>
      <c r="M28" s="39"/>
      <c r="N28"/>
      <c r="O28"/>
      <c r="P28" s="31"/>
      <c r="Q28"/>
      <c r="R28" s="172"/>
      <c r="S28"/>
    </row>
    <row r="29" spans="1:19" ht="15" customHeight="1">
      <c r="B29" s="275" t="s">
        <v>120</v>
      </c>
      <c r="C29" s="275"/>
      <c r="D29" s="275"/>
      <c r="E29" s="275"/>
      <c r="F29" s="275"/>
      <c r="G29" s="275"/>
      <c r="H29" s="243"/>
      <c r="I29" s="243"/>
    </row>
    <row r="30" spans="1:19">
      <c r="B30" s="275"/>
      <c r="C30" s="275"/>
      <c r="D30" s="275"/>
      <c r="E30" s="275"/>
      <c r="F30" s="275"/>
      <c r="G30" s="275"/>
      <c r="H30" s="243"/>
      <c r="I30" s="243"/>
    </row>
  </sheetData>
  <sheetProtection password="CA4D" sheet="1" objects="1" scenarios="1" selectLockedCells="1"/>
  <mergeCells count="10">
    <mergeCell ref="B29:G30"/>
    <mergeCell ref="C27:G28"/>
    <mergeCell ref="B1:D1"/>
    <mergeCell ref="G6:G7"/>
    <mergeCell ref="G21:G22"/>
    <mergeCell ref="C3:F3"/>
    <mergeCell ref="B6:C6"/>
    <mergeCell ref="E6:F7"/>
    <mergeCell ref="E21:E22"/>
    <mergeCell ref="F21:F22"/>
  </mergeCells>
  <conditionalFormatting sqref="C22">
    <cfRule type="cellIs" dxfId="2" priority="4" operator="lessThan">
      <formula>0</formula>
    </cfRule>
  </conditionalFormatting>
  <conditionalFormatting sqref="G9:G22">
    <cfRule type="cellIs" dxfId="1" priority="2" operator="equal">
      <formula>0</formula>
    </cfRule>
  </conditionalFormatting>
  <conditionalFormatting sqref="C7:C22">
    <cfRule type="cellIs" dxfId="0" priority="1" operator="equal">
      <formula>0</formula>
    </cfRule>
  </conditionalFormatting>
  <hyperlinks>
    <hyperlink ref="C26" r:id="rId1" xr:uid="{00000000-0004-0000-0E00-000000000000}"/>
    <hyperlink ref="C27" r:id="rId2" display="ist lizensiert unter einer Creative Commons Lizenz CC BY SA 4.0" xr:uid="{00000000-0004-0000-0E00-000001000000}"/>
  </hyperlinks>
  <pageMargins left="0.39370078740157483" right="0.39370078740157483" top="0.98425196850393704" bottom="0.39370078740157483" header="0.31496062992125984" footer="0.31496062992125984"/>
  <pageSetup paperSize="9"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tabColor rgb="FFFFFF00"/>
    <pageSetUpPr fitToPage="1"/>
  </sheetPr>
  <dimension ref="A1:X48"/>
  <sheetViews>
    <sheetView showGridLines="0" zoomScale="80" zoomScaleNormal="80" workbookViewId="0">
      <selection activeCell="C3" sqref="C3:H3"/>
    </sheetView>
  </sheetViews>
  <sheetFormatPr baseColWidth="10" defaultColWidth="11.5703125" defaultRowHeight="14.25" outlineLevelRow="1"/>
  <cols>
    <col min="1" max="1" width="4.28515625" style="95" customWidth="1"/>
    <col min="2" max="2" width="8.28515625" style="95" bestFit="1" customWidth="1"/>
    <col min="3" max="3" width="11.5703125" style="95"/>
    <col min="4" max="4" width="4.140625" style="95" customWidth="1"/>
    <col min="5" max="5" width="10.85546875" style="95" customWidth="1"/>
    <col min="6" max="6" width="6" style="95" customWidth="1"/>
    <col min="7" max="8" width="11.5703125" style="95"/>
    <col min="9" max="9" width="4.140625" style="95" customWidth="1"/>
    <col min="10" max="10" width="10.85546875" style="95" customWidth="1"/>
    <col min="11" max="11" width="6" style="95" customWidth="1"/>
    <col min="12" max="13" width="11.5703125" style="95"/>
    <col min="14" max="14" width="3.85546875" style="95" customWidth="1"/>
    <col min="15" max="15" width="13.28515625" style="95" customWidth="1"/>
    <col min="16" max="16384" width="11.5703125" style="95"/>
  </cols>
  <sheetData>
    <row r="1" spans="1:24" s="223" customFormat="1" ht="54.6" customHeight="1">
      <c r="B1" s="323" t="s">
        <v>111</v>
      </c>
      <c r="C1" s="324"/>
      <c r="D1" s="324"/>
      <c r="E1" s="324"/>
      <c r="F1" s="324"/>
      <c r="G1" s="324"/>
      <c r="H1" s="324"/>
      <c r="I1" s="324"/>
      <c r="J1" s="324"/>
      <c r="K1" s="324"/>
      <c r="L1" s="324"/>
      <c r="M1" s="324"/>
      <c r="N1" s="324"/>
      <c r="O1" s="324"/>
    </row>
    <row r="2" spans="1:24" ht="56.45" customHeight="1">
      <c r="B2" s="325" t="s">
        <v>97</v>
      </c>
      <c r="C2" s="325"/>
      <c r="D2" s="325"/>
      <c r="E2" s="325"/>
      <c r="F2" s="325"/>
      <c r="G2" s="325"/>
      <c r="H2" s="325"/>
      <c r="I2" s="325"/>
      <c r="J2" s="325"/>
      <c r="K2" s="325"/>
      <c r="L2" s="325"/>
      <c r="M2" s="325"/>
      <c r="N2" s="325"/>
      <c r="O2" s="325"/>
    </row>
    <row r="3" spans="1:24" ht="18.75" thickBot="1">
      <c r="B3" s="204" t="s">
        <v>0</v>
      </c>
      <c r="C3" s="326"/>
      <c r="D3" s="327"/>
      <c r="E3" s="327"/>
      <c r="F3" s="327"/>
      <c r="G3" s="327"/>
      <c r="H3" s="327"/>
    </row>
    <row r="4" spans="1:24" ht="14.45" customHeight="1" thickBot="1">
      <c r="X4" s="226"/>
    </row>
    <row r="5" spans="1:24" ht="13.9" customHeight="1">
      <c r="B5" s="205" t="s">
        <v>42</v>
      </c>
      <c r="C5" s="119">
        <v>0.33333333333333331</v>
      </c>
      <c r="D5" s="206"/>
      <c r="E5" s="207" t="s">
        <v>13</v>
      </c>
      <c r="G5" s="205" t="s">
        <v>42</v>
      </c>
      <c r="H5" s="119">
        <f>C29</f>
        <v>0.33333333333333331</v>
      </c>
      <c r="I5" s="206"/>
      <c r="J5" s="207" t="s">
        <v>17</v>
      </c>
      <c r="L5" s="205" t="s">
        <v>42</v>
      </c>
      <c r="M5" s="119">
        <f t="shared" ref="M5:M11" si="0">H29</f>
        <v>0.33333333333333331</v>
      </c>
      <c r="N5" s="206"/>
      <c r="O5" s="207" t="s">
        <v>21</v>
      </c>
    </row>
    <row r="6" spans="1:24" ht="15">
      <c r="B6" s="208" t="s">
        <v>43</v>
      </c>
      <c r="C6" s="120">
        <v>0.33333333333333331</v>
      </c>
      <c r="E6" s="209"/>
      <c r="G6" s="208" t="s">
        <v>43</v>
      </c>
      <c r="H6" s="120">
        <f>C30</f>
        <v>0.33333333333333331</v>
      </c>
      <c r="J6" s="209"/>
      <c r="L6" s="208" t="s">
        <v>43</v>
      </c>
      <c r="M6" s="120">
        <f t="shared" si="0"/>
        <v>0.33333333333333331</v>
      </c>
      <c r="O6" s="209"/>
    </row>
    <row r="7" spans="1:24" ht="15">
      <c r="B7" s="208" t="s">
        <v>44</v>
      </c>
      <c r="C7" s="120">
        <v>0.33333333333333331</v>
      </c>
      <c r="E7" s="209"/>
      <c r="G7" s="208" t="s">
        <v>44</v>
      </c>
      <c r="H7" s="120">
        <f t="shared" ref="H7:H11" si="1">C31</f>
        <v>0.33333333333333331</v>
      </c>
      <c r="J7" s="209"/>
      <c r="L7" s="208" t="s">
        <v>44</v>
      </c>
      <c r="M7" s="120">
        <f t="shared" si="0"/>
        <v>0.33333333333333331</v>
      </c>
      <c r="O7" s="209"/>
    </row>
    <row r="8" spans="1:24" ht="15">
      <c r="B8" s="208" t="s">
        <v>45</v>
      </c>
      <c r="C8" s="120">
        <v>0.33333333333333331</v>
      </c>
      <c r="E8" s="209"/>
      <c r="G8" s="208" t="s">
        <v>45</v>
      </c>
      <c r="H8" s="120">
        <f t="shared" si="1"/>
        <v>0.33333333333333331</v>
      </c>
      <c r="J8" s="209"/>
      <c r="L8" s="208" t="s">
        <v>45</v>
      </c>
      <c r="M8" s="120">
        <f t="shared" si="0"/>
        <v>0.33333333333333331</v>
      </c>
      <c r="O8" s="209"/>
    </row>
    <row r="9" spans="1:24" ht="15">
      <c r="B9" s="208" t="s">
        <v>46</v>
      </c>
      <c r="C9" s="120">
        <v>0.33333333333333331</v>
      </c>
      <c r="E9" s="209"/>
      <c r="G9" s="208" t="s">
        <v>46</v>
      </c>
      <c r="H9" s="120">
        <f t="shared" si="1"/>
        <v>0.33333333333333331</v>
      </c>
      <c r="J9" s="209"/>
      <c r="L9" s="208" t="s">
        <v>46</v>
      </c>
      <c r="M9" s="120">
        <f t="shared" si="0"/>
        <v>0.33333333333333331</v>
      </c>
      <c r="O9" s="209"/>
    </row>
    <row r="10" spans="1:24" s="201" customFormat="1" ht="15" hidden="1" outlineLevel="1">
      <c r="A10" s="95"/>
      <c r="B10" s="208" t="s">
        <v>48</v>
      </c>
      <c r="C10" s="121">
        <v>0</v>
      </c>
      <c r="D10" s="210"/>
      <c r="E10" s="209"/>
      <c r="F10" s="95"/>
      <c r="G10" s="208" t="s">
        <v>48</v>
      </c>
      <c r="H10" s="121">
        <f t="shared" si="1"/>
        <v>0</v>
      </c>
      <c r="I10" s="95"/>
      <c r="J10" s="209"/>
      <c r="K10" s="95"/>
      <c r="L10" s="208" t="s">
        <v>48</v>
      </c>
      <c r="M10" s="121">
        <f t="shared" si="0"/>
        <v>0</v>
      </c>
      <c r="N10" s="95"/>
      <c r="O10" s="209"/>
    </row>
    <row r="11" spans="1:24" s="201" customFormat="1" ht="15" hidden="1" outlineLevel="1">
      <c r="A11" s="95"/>
      <c r="B11" s="208" t="s">
        <v>49</v>
      </c>
      <c r="C11" s="121">
        <v>0</v>
      </c>
      <c r="D11" s="210"/>
      <c r="E11" s="209"/>
      <c r="F11" s="95"/>
      <c r="G11" s="208" t="s">
        <v>49</v>
      </c>
      <c r="H11" s="121">
        <f t="shared" si="1"/>
        <v>0</v>
      </c>
      <c r="I11" s="95"/>
      <c r="J11" s="209"/>
      <c r="K11" s="95"/>
      <c r="L11" s="208" t="s">
        <v>49</v>
      </c>
      <c r="M11" s="121">
        <f t="shared" si="0"/>
        <v>0</v>
      </c>
      <c r="N11" s="95"/>
      <c r="O11" s="209"/>
    </row>
    <row r="12" spans="1:24" s="201" customFormat="1" ht="15.75" collapsed="1" thickBot="1">
      <c r="A12" s="95"/>
      <c r="B12" s="211"/>
      <c r="C12" s="202"/>
      <c r="D12" s="200"/>
      <c r="E12" s="212"/>
      <c r="F12" s="95"/>
      <c r="G12" s="213"/>
      <c r="H12" s="203"/>
      <c r="I12" s="200"/>
      <c r="J12" s="212"/>
      <c r="K12" s="95"/>
      <c r="L12" s="213"/>
      <c r="M12" s="203"/>
      <c r="N12" s="200"/>
      <c r="O12" s="212"/>
    </row>
    <row r="13" spans="1:24" ht="15">
      <c r="B13" s="205" t="s">
        <v>42</v>
      </c>
      <c r="C13" s="119">
        <f t="shared" ref="C13:C19" si="2">C5</f>
        <v>0.33333333333333331</v>
      </c>
      <c r="D13" s="206"/>
      <c r="E13" s="207" t="s">
        <v>14</v>
      </c>
      <c r="G13" s="205" t="s">
        <v>42</v>
      </c>
      <c r="H13" s="119">
        <f t="shared" ref="H13:H19" si="3">H5</f>
        <v>0.33333333333333331</v>
      </c>
      <c r="I13" s="206"/>
      <c r="J13" s="207" t="s">
        <v>18</v>
      </c>
      <c r="L13" s="205" t="s">
        <v>42</v>
      </c>
      <c r="M13" s="119">
        <f>M5</f>
        <v>0.33333333333333331</v>
      </c>
      <c r="N13" s="206"/>
      <c r="O13" s="207" t="s">
        <v>22</v>
      </c>
    </row>
    <row r="14" spans="1:24" ht="15">
      <c r="B14" s="208" t="s">
        <v>43</v>
      </c>
      <c r="C14" s="120">
        <f t="shared" si="2"/>
        <v>0.33333333333333331</v>
      </c>
      <c r="E14" s="209"/>
      <c r="G14" s="208" t="s">
        <v>43</v>
      </c>
      <c r="H14" s="120">
        <f t="shared" si="3"/>
        <v>0.33333333333333331</v>
      </c>
      <c r="J14" s="209"/>
      <c r="L14" s="208" t="s">
        <v>43</v>
      </c>
      <c r="M14" s="120">
        <f t="shared" ref="M14:M19" si="4">M6</f>
        <v>0.33333333333333331</v>
      </c>
      <c r="O14" s="209"/>
    </row>
    <row r="15" spans="1:24" ht="15">
      <c r="B15" s="208" t="s">
        <v>44</v>
      </c>
      <c r="C15" s="120">
        <f t="shared" si="2"/>
        <v>0.33333333333333331</v>
      </c>
      <c r="E15" s="209"/>
      <c r="G15" s="208" t="s">
        <v>44</v>
      </c>
      <c r="H15" s="120">
        <f t="shared" si="3"/>
        <v>0.33333333333333331</v>
      </c>
      <c r="J15" s="209"/>
      <c r="L15" s="208" t="s">
        <v>44</v>
      </c>
      <c r="M15" s="120">
        <f t="shared" si="4"/>
        <v>0.33333333333333331</v>
      </c>
      <c r="O15" s="209"/>
    </row>
    <row r="16" spans="1:24" ht="15">
      <c r="B16" s="208" t="s">
        <v>45</v>
      </c>
      <c r="C16" s="120">
        <f t="shared" si="2"/>
        <v>0.33333333333333331</v>
      </c>
      <c r="E16" s="209"/>
      <c r="G16" s="208" t="s">
        <v>45</v>
      </c>
      <c r="H16" s="120">
        <f t="shared" si="3"/>
        <v>0.33333333333333331</v>
      </c>
      <c r="J16" s="209"/>
      <c r="L16" s="208" t="s">
        <v>45</v>
      </c>
      <c r="M16" s="120">
        <f t="shared" si="4"/>
        <v>0.33333333333333331</v>
      </c>
      <c r="O16" s="209"/>
    </row>
    <row r="17" spans="1:15" ht="15">
      <c r="B17" s="208" t="s">
        <v>46</v>
      </c>
      <c r="C17" s="120">
        <f t="shared" si="2"/>
        <v>0.33333333333333331</v>
      </c>
      <c r="E17" s="209"/>
      <c r="G17" s="208" t="s">
        <v>46</v>
      </c>
      <c r="H17" s="120">
        <f t="shared" si="3"/>
        <v>0.33333333333333331</v>
      </c>
      <c r="J17" s="209"/>
      <c r="L17" s="208" t="s">
        <v>46</v>
      </c>
      <c r="M17" s="120">
        <f t="shared" si="4"/>
        <v>0.33333333333333331</v>
      </c>
      <c r="O17" s="209"/>
    </row>
    <row r="18" spans="1:15" s="201" customFormat="1" ht="15" hidden="1" outlineLevel="1">
      <c r="A18" s="95"/>
      <c r="B18" s="208" t="s">
        <v>48</v>
      </c>
      <c r="C18" s="121">
        <f t="shared" si="2"/>
        <v>0</v>
      </c>
      <c r="D18" s="95"/>
      <c r="E18" s="209"/>
      <c r="F18" s="95"/>
      <c r="G18" s="208" t="s">
        <v>48</v>
      </c>
      <c r="H18" s="121">
        <f t="shared" si="3"/>
        <v>0</v>
      </c>
      <c r="I18" s="95"/>
      <c r="J18" s="209"/>
      <c r="K18" s="95"/>
      <c r="L18" s="208" t="s">
        <v>48</v>
      </c>
      <c r="M18" s="121">
        <f t="shared" si="4"/>
        <v>0</v>
      </c>
      <c r="N18" s="95"/>
      <c r="O18" s="209"/>
    </row>
    <row r="19" spans="1:15" s="201" customFormat="1" ht="15" hidden="1" outlineLevel="1">
      <c r="A19" s="95"/>
      <c r="B19" s="208" t="s">
        <v>49</v>
      </c>
      <c r="C19" s="121">
        <f t="shared" si="2"/>
        <v>0</v>
      </c>
      <c r="D19" s="95"/>
      <c r="E19" s="209"/>
      <c r="F19" s="95"/>
      <c r="G19" s="208" t="s">
        <v>49</v>
      </c>
      <c r="H19" s="121">
        <f t="shared" si="3"/>
        <v>0</v>
      </c>
      <c r="I19" s="95"/>
      <c r="J19" s="209"/>
      <c r="K19" s="95"/>
      <c r="L19" s="208" t="s">
        <v>49</v>
      </c>
      <c r="M19" s="121">
        <f t="shared" si="4"/>
        <v>0</v>
      </c>
      <c r="N19" s="95"/>
      <c r="O19" s="209"/>
    </row>
    <row r="20" spans="1:15" s="201" customFormat="1" ht="15.75" collapsed="1" thickBot="1">
      <c r="A20" s="95"/>
      <c r="B20" s="213"/>
      <c r="C20" s="203"/>
      <c r="D20" s="200"/>
      <c r="E20" s="212"/>
      <c r="F20" s="95"/>
      <c r="G20" s="213"/>
      <c r="H20" s="203"/>
      <c r="I20" s="200"/>
      <c r="J20" s="212"/>
      <c r="K20" s="95"/>
      <c r="L20" s="213"/>
      <c r="M20" s="203"/>
      <c r="N20" s="200"/>
      <c r="O20" s="212"/>
    </row>
    <row r="21" spans="1:15" ht="15.75" thickBot="1">
      <c r="B21" s="205" t="s">
        <v>42</v>
      </c>
      <c r="C21" s="119">
        <f t="shared" ref="C21:C27" si="5">C13</f>
        <v>0.33333333333333331</v>
      </c>
      <c r="D21" s="206"/>
      <c r="E21" s="207" t="s">
        <v>15</v>
      </c>
      <c r="G21" s="205" t="s">
        <v>42</v>
      </c>
      <c r="H21" s="119">
        <f t="shared" ref="H21:H27" si="6">H13</f>
        <v>0.33333333333333331</v>
      </c>
      <c r="I21" s="206"/>
      <c r="J21" s="207" t="s">
        <v>19</v>
      </c>
      <c r="L21" s="205" t="s">
        <v>42</v>
      </c>
      <c r="M21" s="119">
        <f t="shared" ref="M21:M27" si="7">M13</f>
        <v>0.33333333333333331</v>
      </c>
      <c r="N21" s="206"/>
      <c r="O21" s="207" t="s">
        <v>23</v>
      </c>
    </row>
    <row r="22" spans="1:15" ht="15.75" thickBot="1">
      <c r="B22" s="208" t="s">
        <v>43</v>
      </c>
      <c r="C22" s="120">
        <f t="shared" si="5"/>
        <v>0.33333333333333331</v>
      </c>
      <c r="E22" s="209"/>
      <c r="G22" s="208" t="s">
        <v>43</v>
      </c>
      <c r="H22" s="120">
        <f t="shared" si="6"/>
        <v>0.33333333333333331</v>
      </c>
      <c r="J22" s="209"/>
      <c r="L22" s="208" t="s">
        <v>43</v>
      </c>
      <c r="M22" s="119">
        <f t="shared" si="7"/>
        <v>0.33333333333333331</v>
      </c>
      <c r="O22" s="209"/>
    </row>
    <row r="23" spans="1:15" ht="15.75" thickBot="1">
      <c r="B23" s="208" t="s">
        <v>44</v>
      </c>
      <c r="C23" s="120">
        <f t="shared" si="5"/>
        <v>0.33333333333333331</v>
      </c>
      <c r="E23" s="209"/>
      <c r="G23" s="208" t="s">
        <v>44</v>
      </c>
      <c r="H23" s="120">
        <f t="shared" si="6"/>
        <v>0.33333333333333331</v>
      </c>
      <c r="J23" s="209"/>
      <c r="L23" s="208" t="s">
        <v>44</v>
      </c>
      <c r="M23" s="119">
        <f t="shared" si="7"/>
        <v>0.33333333333333331</v>
      </c>
      <c r="O23" s="209"/>
    </row>
    <row r="24" spans="1:15" ht="15">
      <c r="B24" s="208" t="s">
        <v>45</v>
      </c>
      <c r="C24" s="120">
        <f t="shared" si="5"/>
        <v>0.33333333333333331</v>
      </c>
      <c r="E24" s="209"/>
      <c r="G24" s="208" t="s">
        <v>45</v>
      </c>
      <c r="H24" s="120">
        <f t="shared" si="6"/>
        <v>0.33333333333333331</v>
      </c>
      <c r="J24" s="209"/>
      <c r="L24" s="208" t="s">
        <v>45</v>
      </c>
      <c r="M24" s="119">
        <f t="shared" si="7"/>
        <v>0.33333333333333331</v>
      </c>
      <c r="O24" s="209"/>
    </row>
    <row r="25" spans="1:15" ht="15">
      <c r="B25" s="208" t="s">
        <v>46</v>
      </c>
      <c r="C25" s="120">
        <f t="shared" si="5"/>
        <v>0.33333333333333331</v>
      </c>
      <c r="E25" s="209"/>
      <c r="G25" s="208" t="s">
        <v>46</v>
      </c>
      <c r="H25" s="120">
        <f t="shared" si="6"/>
        <v>0.33333333333333331</v>
      </c>
      <c r="J25" s="209"/>
      <c r="L25" s="208" t="s">
        <v>46</v>
      </c>
      <c r="M25" s="120">
        <f t="shared" si="7"/>
        <v>0.33333333333333331</v>
      </c>
      <c r="O25" s="209"/>
    </row>
    <row r="26" spans="1:15" s="201" customFormat="1" ht="15" hidden="1" outlineLevel="1">
      <c r="A26" s="95"/>
      <c r="B26" s="208" t="s">
        <v>48</v>
      </c>
      <c r="C26" s="121">
        <f t="shared" si="5"/>
        <v>0</v>
      </c>
      <c r="D26" s="95"/>
      <c r="E26" s="209"/>
      <c r="F26" s="95"/>
      <c r="G26" s="208" t="s">
        <v>48</v>
      </c>
      <c r="H26" s="121">
        <f t="shared" si="6"/>
        <v>0</v>
      </c>
      <c r="I26" s="95"/>
      <c r="J26" s="209"/>
      <c r="K26" s="95"/>
      <c r="L26" s="208" t="s">
        <v>48</v>
      </c>
      <c r="M26" s="121">
        <f t="shared" si="7"/>
        <v>0</v>
      </c>
      <c r="N26" s="95"/>
      <c r="O26" s="209"/>
    </row>
    <row r="27" spans="1:15" s="201" customFormat="1" ht="15" hidden="1" outlineLevel="1">
      <c r="A27" s="95"/>
      <c r="B27" s="208" t="s">
        <v>49</v>
      </c>
      <c r="C27" s="121">
        <f t="shared" si="5"/>
        <v>0</v>
      </c>
      <c r="D27" s="95"/>
      <c r="E27" s="209"/>
      <c r="F27" s="95"/>
      <c r="G27" s="208" t="s">
        <v>49</v>
      </c>
      <c r="H27" s="121">
        <f t="shared" si="6"/>
        <v>0</v>
      </c>
      <c r="I27" s="95"/>
      <c r="J27" s="209"/>
      <c r="K27" s="95"/>
      <c r="L27" s="208" t="s">
        <v>49</v>
      </c>
      <c r="M27" s="121">
        <f t="shared" si="7"/>
        <v>0</v>
      </c>
      <c r="N27" s="95"/>
      <c r="O27" s="209"/>
    </row>
    <row r="28" spans="1:15" s="201" customFormat="1" ht="15.75" collapsed="1" thickBot="1">
      <c r="A28" s="95"/>
      <c r="B28" s="213"/>
      <c r="C28" s="203"/>
      <c r="D28" s="200"/>
      <c r="E28" s="212"/>
      <c r="F28" s="95"/>
      <c r="G28" s="213"/>
      <c r="H28" s="203"/>
      <c r="I28" s="200"/>
      <c r="J28" s="212"/>
      <c r="K28" s="95"/>
      <c r="L28" s="213"/>
      <c r="M28" s="203"/>
      <c r="N28" s="200"/>
      <c r="O28" s="212"/>
    </row>
    <row r="29" spans="1:15" ht="15">
      <c r="B29" s="205" t="s">
        <v>42</v>
      </c>
      <c r="C29" s="119">
        <f>C21</f>
        <v>0.33333333333333331</v>
      </c>
      <c r="D29" s="206"/>
      <c r="E29" s="207" t="s">
        <v>16</v>
      </c>
      <c r="G29" s="205" t="s">
        <v>42</v>
      </c>
      <c r="H29" s="119">
        <f t="shared" ref="H29:H35" si="8">H21</f>
        <v>0.33333333333333331</v>
      </c>
      <c r="I29" s="206"/>
      <c r="J29" s="207" t="s">
        <v>20</v>
      </c>
      <c r="L29" s="205" t="s">
        <v>42</v>
      </c>
      <c r="M29" s="119">
        <f t="shared" ref="M29:M35" si="9">M21</f>
        <v>0.33333333333333331</v>
      </c>
      <c r="N29" s="206"/>
      <c r="O29" s="207" t="s">
        <v>24</v>
      </c>
    </row>
    <row r="30" spans="1:15" ht="15">
      <c r="B30" s="208" t="s">
        <v>43</v>
      </c>
      <c r="C30" s="120">
        <f>C22</f>
        <v>0.33333333333333331</v>
      </c>
      <c r="E30" s="209"/>
      <c r="G30" s="208" t="s">
        <v>43</v>
      </c>
      <c r="H30" s="120">
        <f>H22</f>
        <v>0.33333333333333331</v>
      </c>
      <c r="J30" s="209"/>
      <c r="L30" s="208" t="s">
        <v>43</v>
      </c>
      <c r="M30" s="120">
        <f t="shared" si="9"/>
        <v>0.33333333333333331</v>
      </c>
      <c r="O30" s="209"/>
    </row>
    <row r="31" spans="1:15" ht="15">
      <c r="B31" s="208" t="s">
        <v>44</v>
      </c>
      <c r="C31" s="120">
        <f>C23</f>
        <v>0.33333333333333331</v>
      </c>
      <c r="E31" s="209"/>
      <c r="G31" s="208" t="s">
        <v>44</v>
      </c>
      <c r="H31" s="120">
        <f t="shared" si="8"/>
        <v>0.33333333333333331</v>
      </c>
      <c r="J31" s="209"/>
      <c r="L31" s="208" t="s">
        <v>44</v>
      </c>
      <c r="M31" s="120">
        <f t="shared" si="9"/>
        <v>0.33333333333333331</v>
      </c>
      <c r="O31" s="209"/>
    </row>
    <row r="32" spans="1:15" ht="15">
      <c r="B32" s="208" t="s">
        <v>45</v>
      </c>
      <c r="C32" s="120">
        <f>C24</f>
        <v>0.33333333333333331</v>
      </c>
      <c r="E32" s="214"/>
      <c r="G32" s="208" t="s">
        <v>45</v>
      </c>
      <c r="H32" s="120">
        <f t="shared" si="8"/>
        <v>0.33333333333333331</v>
      </c>
      <c r="J32" s="214"/>
      <c r="L32" s="208" t="s">
        <v>45</v>
      </c>
      <c r="M32" s="120">
        <f t="shared" si="9"/>
        <v>0.33333333333333331</v>
      </c>
      <c r="O32" s="209"/>
    </row>
    <row r="33" spans="1:15" ht="15">
      <c r="B33" s="208" t="s">
        <v>46</v>
      </c>
      <c r="C33" s="120">
        <f>C25</f>
        <v>0.33333333333333331</v>
      </c>
      <c r="E33" s="214"/>
      <c r="G33" s="208" t="s">
        <v>46</v>
      </c>
      <c r="H33" s="120">
        <f t="shared" si="8"/>
        <v>0.33333333333333331</v>
      </c>
      <c r="J33" s="214"/>
      <c r="L33" s="208" t="s">
        <v>46</v>
      </c>
      <c r="M33" s="120">
        <f t="shared" si="9"/>
        <v>0.33333333333333331</v>
      </c>
      <c r="O33" s="214"/>
    </row>
    <row r="34" spans="1:15" s="201" customFormat="1" ht="15" hidden="1" outlineLevel="1">
      <c r="A34" s="95"/>
      <c r="B34" s="208" t="s">
        <v>48</v>
      </c>
      <c r="C34" s="121">
        <v>0</v>
      </c>
      <c r="D34" s="95"/>
      <c r="E34" s="214"/>
      <c r="F34" s="95"/>
      <c r="G34" s="208" t="s">
        <v>48</v>
      </c>
      <c r="H34" s="121">
        <f t="shared" si="8"/>
        <v>0</v>
      </c>
      <c r="I34" s="95"/>
      <c r="J34" s="214"/>
      <c r="K34" s="95"/>
      <c r="L34" s="208" t="s">
        <v>48</v>
      </c>
      <c r="M34" s="121">
        <f t="shared" si="9"/>
        <v>0</v>
      </c>
      <c r="N34" s="95"/>
      <c r="O34" s="214"/>
    </row>
    <row r="35" spans="1:15" s="201" customFormat="1" ht="15" hidden="1" outlineLevel="1">
      <c r="A35" s="95"/>
      <c r="B35" s="208" t="s">
        <v>49</v>
      </c>
      <c r="C35" s="121">
        <v>0</v>
      </c>
      <c r="D35" s="95"/>
      <c r="E35" s="214"/>
      <c r="F35" s="95"/>
      <c r="G35" s="208" t="s">
        <v>49</v>
      </c>
      <c r="H35" s="121">
        <f t="shared" si="8"/>
        <v>0</v>
      </c>
      <c r="I35" s="95"/>
      <c r="J35" s="214"/>
      <c r="K35" s="95"/>
      <c r="L35" s="208" t="s">
        <v>49</v>
      </c>
      <c r="M35" s="121">
        <f t="shared" si="9"/>
        <v>0</v>
      </c>
      <c r="N35" s="95"/>
      <c r="O35" s="214"/>
    </row>
    <row r="36" spans="1:15" s="201" customFormat="1" ht="15" collapsed="1" thickBot="1">
      <c r="A36" s="95"/>
      <c r="B36" s="213"/>
      <c r="C36" s="200"/>
      <c r="D36" s="200"/>
      <c r="E36" s="215"/>
      <c r="F36" s="95"/>
      <c r="G36" s="213"/>
      <c r="H36" s="200"/>
      <c r="I36" s="200"/>
      <c r="J36" s="215"/>
      <c r="K36" s="95"/>
      <c r="L36" s="213"/>
      <c r="M36" s="200"/>
      <c r="N36" s="200"/>
      <c r="O36" s="215"/>
    </row>
    <row r="37" spans="1:15" ht="15" thickBot="1"/>
    <row r="38" spans="1:15" ht="15.6" customHeight="1" thickBot="1">
      <c r="B38" s="328" t="s">
        <v>101</v>
      </c>
      <c r="C38" s="329"/>
      <c r="D38" s="329"/>
      <c r="E38" s="329"/>
      <c r="F38" s="329"/>
      <c r="G38" s="329"/>
      <c r="H38" s="329"/>
      <c r="I38" s="329"/>
      <c r="J38" s="330"/>
      <c r="L38" s="185" t="s">
        <v>40</v>
      </c>
      <c r="M38" s="186" t="s">
        <v>41</v>
      </c>
    </row>
    <row r="39" spans="1:15" ht="28.15" customHeight="1" thickBot="1">
      <c r="B39" s="331"/>
      <c r="C39" s="332"/>
      <c r="D39" s="332"/>
      <c r="E39" s="332"/>
      <c r="F39" s="332"/>
      <c r="G39" s="332"/>
      <c r="H39" s="332"/>
      <c r="I39" s="332"/>
      <c r="J39" s="333"/>
      <c r="L39" s="183"/>
      <c r="M39" s="184"/>
    </row>
    <row r="40" spans="1:15" ht="15" thickBot="1"/>
    <row r="41" spans="1:15" ht="19.149999999999999" customHeight="1" thickBot="1">
      <c r="B41" s="320" t="s">
        <v>94</v>
      </c>
      <c r="C41" s="321"/>
      <c r="D41" s="321"/>
      <c r="E41" s="321"/>
      <c r="F41" s="321"/>
      <c r="G41" s="321"/>
      <c r="H41" s="321"/>
      <c r="I41" s="321"/>
      <c r="J41" s="322"/>
      <c r="L41" s="187"/>
    </row>
    <row r="42" spans="1:15" ht="19.149999999999999" customHeight="1" thickBot="1">
      <c r="B42" s="320" t="s">
        <v>83</v>
      </c>
      <c r="C42" s="321"/>
      <c r="D42" s="321"/>
      <c r="E42" s="321"/>
      <c r="F42" s="321"/>
      <c r="G42" s="321"/>
      <c r="H42" s="321"/>
      <c r="I42" s="321"/>
      <c r="J42" s="322"/>
      <c r="L42" s="187"/>
    </row>
    <row r="45" spans="1:15" ht="24.6" customHeight="1">
      <c r="B45" s="236"/>
      <c r="C45" s="201"/>
      <c r="D45" s="238" t="s">
        <v>99</v>
      </c>
      <c r="E45" s="242"/>
      <c r="F45" s="242"/>
      <c r="G45" s="242"/>
      <c r="H45" s="242"/>
      <c r="I45" s="201"/>
      <c r="J45" s="201"/>
    </row>
    <row r="46" spans="1:15" ht="25.15" customHeight="1">
      <c r="B46" s="236"/>
      <c r="C46" s="201"/>
      <c r="D46" s="318" t="s">
        <v>103</v>
      </c>
      <c r="E46" s="318"/>
      <c r="F46" s="318"/>
      <c r="G46" s="318"/>
      <c r="H46" s="318"/>
      <c r="I46" s="318"/>
      <c r="J46" s="318"/>
    </row>
    <row r="47" spans="1:15" ht="13.9" customHeight="1">
      <c r="B47" s="237"/>
      <c r="C47" s="319" t="s">
        <v>120</v>
      </c>
      <c r="D47" s="319"/>
      <c r="E47" s="319"/>
      <c r="F47" s="319"/>
      <c r="G47" s="319"/>
      <c r="H47" s="319"/>
      <c r="I47" s="319"/>
      <c r="J47" s="319"/>
    </row>
    <row r="48" spans="1:15">
      <c r="C48" s="319"/>
      <c r="D48" s="319"/>
      <c r="E48" s="319"/>
      <c r="F48" s="319"/>
      <c r="G48" s="319"/>
      <c r="H48" s="319"/>
      <c r="I48" s="319"/>
      <c r="J48" s="319"/>
    </row>
  </sheetData>
  <sheetProtection password="CA4D" sheet="1" objects="1" scenarios="1" selectLockedCells="1" autoFilter="0"/>
  <mergeCells count="8">
    <mergeCell ref="D46:J46"/>
    <mergeCell ref="C47:J48"/>
    <mergeCell ref="B42:J42"/>
    <mergeCell ref="B1:O1"/>
    <mergeCell ref="B2:O2"/>
    <mergeCell ref="C3:H3"/>
    <mergeCell ref="B38:J39"/>
    <mergeCell ref="B41:J41"/>
  </mergeCells>
  <hyperlinks>
    <hyperlink ref="D45" r:id="rId1" xr:uid="{00000000-0004-0000-0F00-000000000000}"/>
    <hyperlink ref="D46" r:id="rId2" display="ist lizensiert unter einer Creative Commons Lizenz CC BY SA 4.0" xr:uid="{00000000-0004-0000-0F00-000001000000}"/>
  </hyperlinks>
  <pageMargins left="0.39370078740157483" right="0.39370078740157483" top="0.98425196850393704" bottom="0.39370078740157483" header="0.31496062992125984" footer="0.31496062992125984"/>
  <pageSetup paperSize="9" scale="67" orientation="landscape" r:id="rId3"/>
  <ignoredErrors>
    <ignoredError sqref="H5 H29 C13:C19 C21:C27 C29:C33 H6:H11 H13:H19 H21:H27 H30:H35 M5:M11 M13:M19 M21:M27 M29:M35" unlockedFormula="1"/>
  </ignoredError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tabColor rgb="FFFFFF66"/>
    <pageSetUpPr fitToPage="1"/>
  </sheetPr>
  <dimension ref="A1:U32"/>
  <sheetViews>
    <sheetView showGridLines="0" zoomScaleNormal="100" zoomScalePageLayoutView="90" workbookViewId="0">
      <selection activeCell="I4" sqref="I4"/>
    </sheetView>
  </sheetViews>
  <sheetFormatPr baseColWidth="10" defaultColWidth="11.42578125" defaultRowHeight="15"/>
  <cols>
    <col min="3" max="3" width="24.42578125" customWidth="1"/>
    <col min="8" max="8" width="4.140625" customWidth="1"/>
  </cols>
  <sheetData>
    <row r="1" spans="1:21" ht="18.75">
      <c r="A1" s="59" t="s">
        <v>109</v>
      </c>
      <c r="B1" s="58"/>
      <c r="C1" s="58"/>
      <c r="D1" s="58"/>
      <c r="E1" s="58"/>
      <c r="F1" s="58"/>
      <c r="G1" s="58"/>
      <c r="H1" s="58"/>
      <c r="I1" s="58"/>
      <c r="J1" s="58"/>
      <c r="K1" s="58"/>
    </row>
    <row r="2" spans="1:21" ht="18.75">
      <c r="A2" s="59"/>
      <c r="B2" s="58"/>
      <c r="C2" s="58"/>
      <c r="D2" s="58"/>
      <c r="E2" s="58"/>
      <c r="F2" s="58"/>
      <c r="G2" s="58"/>
      <c r="H2" s="58"/>
      <c r="I2" s="58"/>
      <c r="J2" s="58"/>
      <c r="K2" s="58"/>
    </row>
    <row r="3" spans="1:21" ht="100.5" customHeight="1">
      <c r="A3" s="334" t="s">
        <v>122</v>
      </c>
      <c r="B3" s="334"/>
      <c r="C3" s="334"/>
      <c r="D3" s="334"/>
      <c r="E3" s="334"/>
    </row>
    <row r="4" spans="1:21" ht="18" customHeight="1" thickBot="1">
      <c r="B4" s="58" t="s">
        <v>39</v>
      </c>
      <c r="D4" s="58">
        <v>2023</v>
      </c>
      <c r="I4" s="240"/>
      <c r="J4" s="276" t="s">
        <v>99</v>
      </c>
      <c r="K4" s="276"/>
      <c r="L4" s="276"/>
      <c r="M4" s="276"/>
      <c r="N4" s="276"/>
    </row>
    <row r="5" spans="1:21" ht="17.45" customHeight="1" thickTop="1">
      <c r="B5" s="265">
        <f>DATE(Jahr,1,1)</f>
        <v>43465</v>
      </c>
      <c r="C5" s="86" t="s">
        <v>28</v>
      </c>
      <c r="I5" s="241"/>
      <c r="J5" s="294" t="s">
        <v>114</v>
      </c>
      <c r="K5" s="294"/>
      <c r="L5" s="294"/>
      <c r="M5" s="294"/>
      <c r="N5" s="294"/>
      <c r="O5" s="60"/>
      <c r="P5" s="60"/>
      <c r="Q5" s="25"/>
      <c r="R5" s="25"/>
      <c r="S5" s="25"/>
      <c r="T5" s="25"/>
      <c r="U5" s="25"/>
    </row>
    <row r="6" spans="1:21" ht="15.75">
      <c r="B6" s="266"/>
      <c r="C6" s="87" t="s">
        <v>63</v>
      </c>
      <c r="I6" s="241"/>
      <c r="J6" s="294"/>
      <c r="K6" s="294"/>
      <c r="L6" s="294"/>
      <c r="M6" s="294"/>
      <c r="N6" s="294"/>
      <c r="O6" s="60"/>
      <c r="P6" s="60"/>
      <c r="Q6" s="25"/>
      <c r="R6" s="25"/>
      <c r="S6" s="25"/>
      <c r="T6" s="25"/>
      <c r="U6" s="25"/>
    </row>
    <row r="7" spans="1:21" ht="15.6" customHeight="1">
      <c r="B7" s="266"/>
      <c r="C7" s="87" t="s">
        <v>95</v>
      </c>
      <c r="D7" s="131"/>
      <c r="E7" s="131"/>
      <c r="F7" s="131"/>
      <c r="G7" s="131"/>
      <c r="H7" s="131"/>
      <c r="I7" s="261"/>
      <c r="J7" s="335" t="s">
        <v>120</v>
      </c>
      <c r="K7" s="335"/>
      <c r="L7" s="335"/>
      <c r="M7" s="335"/>
      <c r="N7" s="335"/>
      <c r="O7" s="60"/>
      <c r="P7" s="60"/>
      <c r="Q7" s="25"/>
      <c r="R7" s="25"/>
      <c r="S7" s="25"/>
      <c r="T7" s="25"/>
      <c r="U7" s="25"/>
    </row>
    <row r="8" spans="1:21" ht="15.75">
      <c r="B8" s="266">
        <f>Ostern-2</f>
        <v>43561</v>
      </c>
      <c r="C8" s="88" t="s">
        <v>29</v>
      </c>
      <c r="D8" s="131"/>
      <c r="E8" s="131"/>
      <c r="F8" s="131"/>
      <c r="G8" s="131"/>
      <c r="H8" s="131"/>
      <c r="I8" s="261"/>
      <c r="J8" s="335"/>
      <c r="K8" s="335"/>
      <c r="L8" s="335"/>
      <c r="M8" s="335"/>
      <c r="N8" s="335"/>
      <c r="O8" s="60"/>
      <c r="P8" s="60"/>
      <c r="Q8" s="25"/>
      <c r="R8" s="25"/>
      <c r="S8" s="25"/>
      <c r="T8" s="25"/>
      <c r="U8" s="25"/>
    </row>
    <row r="9" spans="1:21" ht="15.75">
      <c r="B9" s="266">
        <f>Ostern+1</f>
        <v>43564</v>
      </c>
      <c r="C9" s="88" t="s">
        <v>30</v>
      </c>
      <c r="D9" s="262" t="s">
        <v>121</v>
      </c>
      <c r="E9" s="131"/>
      <c r="F9" s="131"/>
      <c r="G9" s="131"/>
      <c r="H9" s="131"/>
      <c r="I9" s="131"/>
      <c r="J9" s="61"/>
      <c r="K9" s="61"/>
      <c r="L9" s="61"/>
      <c r="M9" s="61"/>
      <c r="N9" s="61"/>
      <c r="O9" s="61"/>
      <c r="P9" s="61"/>
      <c r="Q9" s="62"/>
      <c r="R9" s="62"/>
      <c r="S9" s="62"/>
      <c r="T9" s="62"/>
      <c r="U9" s="62"/>
    </row>
    <row r="10" spans="1:21">
      <c r="B10" s="266">
        <f>DATE(Jahr,5,1)</f>
        <v>43585</v>
      </c>
      <c r="C10" s="88" t="s">
        <v>31</v>
      </c>
      <c r="D10" s="263">
        <f>DATE(Jahr,3,28)+MOD(24-MOD(Jahr,19)*10.63,29)-MOD(TRUNC(Jahr*5/4)+MOD(24-MOD(Jahr,19)*10.63,29)+1,7)</f>
        <v>43563</v>
      </c>
      <c r="E10" s="131"/>
      <c r="F10" s="131"/>
      <c r="G10" s="131"/>
      <c r="H10" s="131"/>
      <c r="I10" s="131"/>
      <c r="J10" s="131"/>
      <c r="K10" s="131"/>
      <c r="L10" s="131"/>
      <c r="M10" s="131"/>
      <c r="N10" s="131"/>
      <c r="O10" s="131"/>
      <c r="P10" s="131"/>
    </row>
    <row r="11" spans="1:21">
      <c r="B11" s="266">
        <f>Ostern+39</f>
        <v>43602</v>
      </c>
      <c r="C11" s="88" t="s">
        <v>32</v>
      </c>
      <c r="D11" s="131"/>
      <c r="E11" s="131"/>
      <c r="F11" s="131"/>
      <c r="G11" s="131"/>
      <c r="H11" s="131"/>
      <c r="I11" s="131"/>
      <c r="J11" s="131"/>
      <c r="K11" s="131"/>
      <c r="L11" s="131"/>
      <c r="M11" s="131"/>
      <c r="N11" s="131"/>
      <c r="O11" s="131"/>
      <c r="P11" s="131"/>
    </row>
    <row r="12" spans="1:21">
      <c r="B12" s="266">
        <f>B11+11</f>
        <v>43613</v>
      </c>
      <c r="C12" s="88" t="s">
        <v>33</v>
      </c>
      <c r="D12" s="131"/>
      <c r="E12" s="131"/>
      <c r="F12" s="131"/>
      <c r="G12" s="131"/>
      <c r="H12" s="131"/>
      <c r="I12" s="131"/>
      <c r="J12" s="131"/>
      <c r="K12" s="131"/>
      <c r="L12" s="131"/>
      <c r="M12" s="131"/>
      <c r="N12" s="131"/>
      <c r="O12" s="131"/>
      <c r="P12" s="131"/>
    </row>
    <row r="13" spans="1:21">
      <c r="B13" s="266">
        <f>B12+10</f>
        <v>43623</v>
      </c>
      <c r="C13" s="87" t="s">
        <v>34</v>
      </c>
      <c r="D13" s="131"/>
      <c r="E13" s="131"/>
      <c r="F13" s="131"/>
      <c r="G13" s="131"/>
      <c r="H13" s="131"/>
      <c r="I13" s="131"/>
      <c r="J13" s="131"/>
      <c r="K13" s="131"/>
      <c r="L13" s="131"/>
      <c r="M13" s="131"/>
      <c r="N13" s="131"/>
      <c r="O13" s="131"/>
      <c r="P13" s="131"/>
    </row>
    <row r="14" spans="1:21">
      <c r="B14" s="266"/>
      <c r="C14" s="88" t="s">
        <v>96</v>
      </c>
      <c r="D14" s="131"/>
      <c r="E14" s="131"/>
      <c r="F14" s="131"/>
      <c r="G14" s="131"/>
      <c r="H14" s="131"/>
      <c r="I14" s="131"/>
      <c r="J14" s="131"/>
      <c r="K14" s="131"/>
      <c r="L14" s="131"/>
      <c r="M14" s="131"/>
      <c r="N14" s="131"/>
      <c r="O14" s="131"/>
      <c r="P14" s="131"/>
    </row>
    <row r="15" spans="1:21">
      <c r="B15" s="266">
        <f>DATE(Jahr,10,3)</f>
        <v>43740</v>
      </c>
      <c r="C15" s="88" t="s">
        <v>35</v>
      </c>
      <c r="D15" s="131"/>
      <c r="E15" s="131"/>
      <c r="F15" s="131"/>
      <c r="G15" s="131"/>
      <c r="H15" s="131"/>
      <c r="I15" s="131"/>
      <c r="J15" s="131"/>
      <c r="K15" s="131"/>
      <c r="L15" s="131"/>
      <c r="M15" s="131"/>
      <c r="N15" s="131"/>
      <c r="O15" s="131"/>
      <c r="P15" s="131"/>
    </row>
    <row r="16" spans="1:21">
      <c r="B16" s="266"/>
      <c r="C16" s="87" t="s">
        <v>64</v>
      </c>
      <c r="D16" s="131"/>
      <c r="E16" s="131"/>
      <c r="F16" s="131"/>
      <c r="G16" s="131"/>
      <c r="H16" s="131"/>
      <c r="I16" s="131"/>
      <c r="J16" s="131"/>
      <c r="K16" s="131"/>
      <c r="L16" s="131"/>
      <c r="M16" s="131"/>
      <c r="N16" s="131"/>
      <c r="O16" s="131"/>
      <c r="P16" s="131"/>
    </row>
    <row r="17" spans="2:16">
      <c r="B17" s="266"/>
      <c r="C17" s="87" t="s">
        <v>65</v>
      </c>
      <c r="D17" s="131"/>
      <c r="E17" s="131"/>
      <c r="F17" s="131"/>
      <c r="G17" s="131"/>
      <c r="H17" s="131"/>
      <c r="I17" s="131"/>
      <c r="J17" s="131"/>
      <c r="K17" s="131"/>
      <c r="L17" s="131"/>
      <c r="M17" s="131"/>
      <c r="N17" s="131"/>
      <c r="O17" s="131"/>
      <c r="P17" s="131"/>
    </row>
    <row r="18" spans="2:16">
      <c r="B18" s="266">
        <f>DATE(Jahr,12,24)</f>
        <v>43822</v>
      </c>
      <c r="C18" s="88" t="s">
        <v>51</v>
      </c>
      <c r="D18" s="131"/>
      <c r="E18" s="131"/>
      <c r="F18" s="131"/>
      <c r="G18" s="131"/>
      <c r="H18" s="131"/>
      <c r="I18" s="131"/>
      <c r="J18" s="131"/>
      <c r="K18" s="131"/>
      <c r="L18" s="131"/>
      <c r="M18" s="131"/>
      <c r="N18" s="131"/>
      <c r="O18" s="131"/>
      <c r="P18" s="131"/>
    </row>
    <row r="19" spans="2:16">
      <c r="B19" s="266">
        <f>DATE(Jahr,12,25)</f>
        <v>43823</v>
      </c>
      <c r="C19" s="88" t="s">
        <v>36</v>
      </c>
      <c r="D19" s="131"/>
      <c r="E19" s="131"/>
      <c r="F19" s="131"/>
      <c r="G19" s="131"/>
      <c r="H19" s="131"/>
      <c r="I19" s="131"/>
      <c r="J19" s="131"/>
      <c r="K19" s="131"/>
      <c r="L19" s="131"/>
      <c r="M19" s="131"/>
      <c r="N19" s="131"/>
      <c r="O19" s="131"/>
      <c r="P19" s="131"/>
    </row>
    <row r="20" spans="2:16">
      <c r="B20" s="266">
        <f>DATE(Jahr,12,26)</f>
        <v>43824</v>
      </c>
      <c r="C20" s="88" t="s">
        <v>37</v>
      </c>
      <c r="D20" s="131"/>
      <c r="E20" s="131"/>
      <c r="F20" s="131"/>
      <c r="G20" s="131"/>
      <c r="H20" s="131"/>
      <c r="I20" s="131"/>
      <c r="J20" s="131"/>
      <c r="K20" s="131"/>
      <c r="L20" s="131"/>
      <c r="M20" s="131"/>
      <c r="N20" s="131"/>
      <c r="O20" s="131"/>
      <c r="P20" s="131"/>
    </row>
    <row r="21" spans="2:16" ht="15.75" thickBot="1">
      <c r="B21" s="267">
        <f>DATE(Jahr,12,31)</f>
        <v>43829</v>
      </c>
      <c r="C21" s="89" t="s">
        <v>52</v>
      </c>
      <c r="D21" s="131"/>
      <c r="E21" s="131"/>
      <c r="F21" s="131"/>
      <c r="G21" s="131"/>
      <c r="H21" s="131"/>
      <c r="I21" s="131"/>
      <c r="J21" s="131"/>
      <c r="K21" s="131"/>
      <c r="L21" s="131"/>
      <c r="M21" s="131"/>
      <c r="N21" s="131"/>
      <c r="O21" s="131"/>
      <c r="P21" s="131"/>
    </row>
    <row r="22" spans="2:16" ht="15.75" thickTop="1">
      <c r="D22" s="131"/>
      <c r="E22" s="131"/>
      <c r="F22" s="131"/>
      <c r="G22" s="131"/>
      <c r="H22" s="131"/>
      <c r="I22" s="131"/>
      <c r="J22" s="131"/>
      <c r="K22" s="131"/>
      <c r="L22" s="131"/>
      <c r="M22" s="131"/>
      <c r="N22" s="131"/>
      <c r="O22" s="131"/>
      <c r="P22" s="131"/>
    </row>
    <row r="23" spans="2:16">
      <c r="D23" s="131"/>
      <c r="E23" s="131"/>
      <c r="F23" s="131"/>
      <c r="G23" s="131"/>
      <c r="H23" s="131"/>
      <c r="I23" s="131"/>
      <c r="J23" s="131"/>
      <c r="K23" s="131"/>
      <c r="L23" s="131"/>
      <c r="M23" s="131"/>
      <c r="N23" s="131"/>
      <c r="O23" s="131"/>
      <c r="P23" s="131"/>
    </row>
    <row r="24" spans="2:16">
      <c r="D24" s="131"/>
      <c r="E24" s="131"/>
      <c r="F24" s="131"/>
      <c r="G24" s="131"/>
      <c r="H24" s="131"/>
      <c r="I24" s="131"/>
      <c r="J24" s="131"/>
      <c r="K24" s="131"/>
      <c r="L24" s="131"/>
      <c r="M24" s="131"/>
      <c r="N24" s="131"/>
      <c r="O24" s="131"/>
      <c r="P24" s="131"/>
    </row>
    <row r="25" spans="2:16">
      <c r="D25" s="131"/>
      <c r="E25" s="131"/>
      <c r="F25" s="131"/>
      <c r="G25" s="131"/>
      <c r="H25" s="131"/>
      <c r="I25" s="131"/>
      <c r="J25" s="131"/>
      <c r="K25" s="131"/>
      <c r="L25" s="131"/>
      <c r="M25" s="131"/>
      <c r="N25" s="131"/>
      <c r="O25" s="131"/>
      <c r="P25" s="131"/>
    </row>
    <row r="26" spans="2:16">
      <c r="D26" s="131"/>
      <c r="E26" s="131"/>
      <c r="F26" s="131"/>
      <c r="G26" s="131"/>
      <c r="H26" s="131"/>
      <c r="I26" s="131"/>
      <c r="J26" s="131"/>
      <c r="K26" s="131"/>
      <c r="L26" s="131"/>
      <c r="M26" s="131"/>
      <c r="N26" s="131"/>
      <c r="O26" s="131"/>
      <c r="P26" s="131"/>
    </row>
    <row r="27" spans="2:16" s="95" customFormat="1" ht="14.25">
      <c r="D27" s="264"/>
      <c r="E27" s="264"/>
      <c r="F27" s="264"/>
      <c r="G27" s="264"/>
      <c r="H27" s="264"/>
      <c r="I27" s="264"/>
      <c r="J27" s="264"/>
      <c r="K27" s="264"/>
      <c r="L27" s="264"/>
      <c r="M27" s="264"/>
      <c r="N27" s="264"/>
      <c r="O27" s="264"/>
      <c r="P27" s="264"/>
    </row>
    <row r="28" spans="2:16" s="95" customFormat="1" ht="24.6" customHeight="1">
      <c r="D28" s="264"/>
      <c r="E28" s="264"/>
      <c r="F28" s="264"/>
      <c r="G28" s="264"/>
      <c r="H28" s="264"/>
      <c r="I28" s="264"/>
      <c r="J28" s="264"/>
      <c r="K28" s="264"/>
      <c r="L28" s="264"/>
      <c r="M28" s="264"/>
      <c r="N28" s="264"/>
      <c r="O28" s="264"/>
      <c r="P28" s="264"/>
    </row>
    <row r="29" spans="2:16">
      <c r="D29" s="131"/>
      <c r="E29" s="131"/>
      <c r="F29" s="131"/>
      <c r="G29" s="131"/>
      <c r="H29" s="131"/>
      <c r="I29" s="131"/>
      <c r="J29" s="131"/>
      <c r="K29" s="131"/>
      <c r="L29" s="131"/>
      <c r="M29" s="131"/>
      <c r="N29" s="131"/>
      <c r="O29" s="131"/>
      <c r="P29" s="131"/>
    </row>
    <row r="30" spans="2:16">
      <c r="D30" s="131"/>
      <c r="E30" s="131"/>
      <c r="F30" s="131"/>
      <c r="G30" s="131"/>
      <c r="H30" s="131"/>
      <c r="I30" s="131"/>
      <c r="J30" s="131"/>
      <c r="K30" s="131"/>
      <c r="L30" s="131"/>
      <c r="M30" s="131"/>
      <c r="N30" s="131"/>
      <c r="O30" s="131"/>
      <c r="P30" s="131"/>
    </row>
    <row r="31" spans="2:16">
      <c r="D31" s="131"/>
      <c r="E31" s="131"/>
      <c r="F31" s="131"/>
      <c r="G31" s="131"/>
      <c r="H31" s="131"/>
      <c r="I31" s="131"/>
      <c r="J31" s="131"/>
      <c r="K31" s="131"/>
      <c r="L31" s="131"/>
      <c r="M31" s="131"/>
      <c r="N31" s="131"/>
      <c r="O31" s="131"/>
      <c r="P31" s="131"/>
    </row>
    <row r="32" spans="2:16">
      <c r="D32" s="131"/>
      <c r="E32" s="131"/>
      <c r="F32" s="131"/>
      <c r="G32" s="131"/>
      <c r="H32" s="131"/>
      <c r="I32" s="131"/>
      <c r="J32" s="131"/>
      <c r="K32" s="131"/>
      <c r="L32" s="131"/>
      <c r="M32" s="131"/>
      <c r="N32" s="131"/>
      <c r="O32" s="131"/>
      <c r="P32" s="131"/>
    </row>
  </sheetData>
  <sheetProtection algorithmName="SHA-512" hashValue="SUkZ3HUJ9ZpvygptdS+1YE90F21MYXy4BHQ4xMzcG1lTeXrJ90QOSC0BjSSchIAsNOnykRlKBIR8Y8rpxqOUiA==" saltValue="h6nUK8VekjcPjhotxK3rYg==" spinCount="100000" sheet="1" objects="1" scenarios="1" selectLockedCells="1"/>
  <mergeCells count="4">
    <mergeCell ref="A3:E3"/>
    <mergeCell ref="J5:N6"/>
    <mergeCell ref="J7:N8"/>
    <mergeCell ref="J4:N4"/>
  </mergeCells>
  <hyperlinks>
    <hyperlink ref="J4" r:id="rId1" xr:uid="{00000000-0004-0000-1000-000000000000}"/>
  </hyperlinks>
  <pageMargins left="0.39370078740157483" right="0.39370078740157483" top="0.98425196850393704" bottom="0.39370078740157483" header="0.31496062992125984" footer="0.31496062992125984"/>
  <pageSetup paperSize="9" orientation="landscape" r:id="rId2"/>
  <ignoredErrors>
    <ignoredError sqref="B12" unlockedFormula="1"/>
  </ignoredError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O27"/>
  <sheetViews>
    <sheetView showGridLines="0" zoomScaleNormal="100" workbookViewId="0">
      <selection activeCell="G24" sqref="G24"/>
    </sheetView>
  </sheetViews>
  <sheetFormatPr baseColWidth="10" defaultRowHeight="15"/>
  <cols>
    <col min="1" max="1" width="6.140625" customWidth="1"/>
    <col min="4" max="4" width="13.140625" bestFit="1" customWidth="1"/>
    <col min="5" max="5" width="5.5703125" bestFit="1" customWidth="1"/>
  </cols>
  <sheetData>
    <row r="1" spans="1:15" ht="42.6" customHeight="1">
      <c r="A1" s="229" t="s">
        <v>98</v>
      </c>
    </row>
    <row r="2" spans="1:15" ht="18.75">
      <c r="A2" s="80"/>
    </row>
    <row r="3" spans="1:15" ht="14.45" customHeight="1">
      <c r="B3" s="81" t="s">
        <v>59</v>
      </c>
      <c r="C3" s="228"/>
      <c r="D3" s="228"/>
      <c r="E3" s="228"/>
      <c r="F3" s="228"/>
      <c r="G3" s="228"/>
    </row>
    <row r="4" spans="1:15" ht="60.6" customHeight="1">
      <c r="B4" s="272" t="s">
        <v>117</v>
      </c>
      <c r="C4" s="272"/>
      <c r="D4" s="272"/>
      <c r="E4" s="272"/>
      <c r="F4" s="272"/>
      <c r="G4" s="272"/>
      <c r="H4" s="272"/>
      <c r="I4" s="272"/>
      <c r="J4" s="272"/>
      <c r="K4" s="272"/>
      <c r="L4" s="272"/>
    </row>
    <row r="6" spans="1:15" ht="15.75">
      <c r="B6" s="82" t="s">
        <v>107</v>
      </c>
      <c r="C6" s="228"/>
      <c r="D6" s="228"/>
      <c r="E6" s="228"/>
      <c r="F6" s="228"/>
      <c r="G6" s="228"/>
    </row>
    <row r="7" spans="1:15" ht="15.75">
      <c r="B7" s="227" t="s">
        <v>108</v>
      </c>
    </row>
    <row r="9" spans="1:15" ht="45" customHeight="1">
      <c r="B9" s="271" t="s">
        <v>113</v>
      </c>
      <c r="C9" s="271"/>
      <c r="D9" s="271"/>
      <c r="E9" s="271"/>
      <c r="F9" s="271"/>
      <c r="G9" s="271"/>
      <c r="H9" s="271"/>
      <c r="I9" s="271"/>
      <c r="J9" s="271"/>
      <c r="K9" s="271"/>
      <c r="L9" s="271"/>
      <c r="M9" s="271"/>
      <c r="N9" s="271"/>
      <c r="O9" s="271"/>
    </row>
    <row r="10" spans="1:15">
      <c r="B10" t="s">
        <v>60</v>
      </c>
      <c r="C10" t="s">
        <v>61</v>
      </c>
      <c r="G10" s="84">
        <v>5.5555555555555552E-2</v>
      </c>
    </row>
    <row r="11" spans="1:15">
      <c r="C11" t="s">
        <v>62</v>
      </c>
      <c r="G11" s="84">
        <v>1.3611111111111109</v>
      </c>
    </row>
    <row r="12" spans="1:15" ht="15.75">
      <c r="B12" s="18" t="s">
        <v>119</v>
      </c>
      <c r="G12" s="84"/>
    </row>
    <row r="13" spans="1:15">
      <c r="G13" s="84"/>
    </row>
    <row r="15" spans="1:15" ht="15.75">
      <c r="B15" s="227" t="s">
        <v>106</v>
      </c>
    </row>
    <row r="16" spans="1:15">
      <c r="G16" s="84"/>
    </row>
    <row r="17" spans="2:15" ht="15.75">
      <c r="B17" s="227" t="s">
        <v>105</v>
      </c>
      <c r="G17" s="84"/>
    </row>
    <row r="18" spans="2:15" ht="15.75">
      <c r="B18" s="227"/>
      <c r="G18" s="84"/>
    </row>
    <row r="19" spans="2:15" ht="15.75">
      <c r="B19" s="259" t="s">
        <v>118</v>
      </c>
      <c r="G19" s="84"/>
    </row>
    <row r="21" spans="2:15">
      <c r="B21" s="274" t="s">
        <v>116</v>
      </c>
      <c r="C21" s="274"/>
      <c r="D21" s="274"/>
      <c r="E21" s="274"/>
      <c r="F21" s="274"/>
      <c r="G21" s="274"/>
      <c r="H21" s="274"/>
      <c r="I21" s="274"/>
      <c r="J21" s="274"/>
      <c r="K21" s="274"/>
    </row>
    <row r="22" spans="2:15" ht="40.9" customHeight="1">
      <c r="B22" s="274"/>
      <c r="C22" s="274"/>
      <c r="D22" s="274"/>
      <c r="E22" s="274"/>
      <c r="F22" s="274"/>
      <c r="G22" s="274"/>
      <c r="H22" s="274"/>
      <c r="I22" s="274"/>
      <c r="J22" s="274"/>
      <c r="K22" s="274"/>
    </row>
    <row r="23" spans="2:15">
      <c r="H23" s="233"/>
      <c r="I23" s="233"/>
      <c r="J23" s="233"/>
      <c r="K23" s="233"/>
      <c r="L23" s="233"/>
    </row>
    <row r="24" spans="2:15">
      <c r="F24" s="194"/>
      <c r="G24" s="235"/>
      <c r="H24" s="258" t="s">
        <v>99</v>
      </c>
      <c r="I24" s="239"/>
      <c r="J24" s="239"/>
      <c r="K24" s="239"/>
      <c r="L24" s="239"/>
    </row>
    <row r="25" spans="2:15" ht="14.45" customHeight="1">
      <c r="B25" t="s">
        <v>123</v>
      </c>
      <c r="G25" s="235"/>
      <c r="H25" s="273" t="s">
        <v>102</v>
      </c>
      <c r="I25" s="273"/>
      <c r="J25" s="273"/>
      <c r="K25" s="273"/>
      <c r="L25" s="273"/>
    </row>
    <row r="26" spans="2:15">
      <c r="G26" s="235"/>
      <c r="H26" s="273"/>
      <c r="I26" s="273"/>
      <c r="J26" s="273"/>
      <c r="K26" s="273"/>
      <c r="L26" s="273"/>
    </row>
    <row r="27" spans="2:15" ht="27.75" customHeight="1">
      <c r="G27" s="275" t="s">
        <v>120</v>
      </c>
      <c r="H27" s="275"/>
      <c r="I27" s="275"/>
      <c r="J27" s="275"/>
      <c r="K27" s="275"/>
      <c r="L27" s="275"/>
      <c r="O27" s="58"/>
    </row>
  </sheetData>
  <sheetProtection algorithmName="SHA-512" hashValue="Jrl4KM4JlvKZSTjvRZrrOc+8Gb4fwMMh2oDGNS2d1WMqXJMr6c8vn5vIOZXeW8NU63ua8oh1IHiKnnr/+Rx7TA==" saltValue="B9i1nbXbWN3yC+KeVEPmew==" spinCount="100000" sheet="1" objects="1" scenarios="1" selectLockedCells="1"/>
  <mergeCells count="5">
    <mergeCell ref="B9:O9"/>
    <mergeCell ref="B4:L4"/>
    <mergeCell ref="H25:L26"/>
    <mergeCell ref="B21:K22"/>
    <mergeCell ref="G27:L27"/>
  </mergeCells>
  <hyperlinks>
    <hyperlink ref="B7" location="'meine Daten'!A1" display="Geben Sie bitte Name, Sollarbeitszeit, Gleitzeitübertrag vom Vorjahr und Urlaubstage  auf dem Blatt  &quot;meine Daten&quot; ein" xr:uid="{00000000-0004-0000-0100-000000000000}"/>
    <hyperlink ref="B4" location="Feiertage!B5" display="a) Tragen Sie bitte die Feiertage des jeweiligen Jahres im Blatt Feiertage ein. Dies kann zentral erfolgen, bevor das Dokument an alle Beschäftigten verteilt wird. " xr:uid="{00000000-0004-0000-0100-000001000000}"/>
    <hyperlink ref="H24" r:id="rId1" xr:uid="{00000000-0004-0000-0100-000002000000}"/>
    <hyperlink ref="H25" r:id="rId2" display="ist lizensiert unter einer Creative Commons Lizenz CC BY SA 4.0" xr:uid="{00000000-0004-0000-0100-000003000000}"/>
    <hyperlink ref="B21:K22" r:id="rId3" display="http://www.arbeitszeit-klug-gestalten.de/" xr:uid="{00000000-0004-0000-0100-000004000000}"/>
  </hyperlinks>
  <pageMargins left="0.39370078740157483" right="0.39370078740157483" top="0.98425196850393704" bottom="0.39370078740157483" header="0.31496062992125984" footer="0.31496062992125984"/>
  <pageSetup paperSize="9" scale="84"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AD78"/>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9.140625" style="3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7"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43465</v>
      </c>
      <c r="T1" s="154">
        <f>B11</f>
        <v>43465</v>
      </c>
    </row>
    <row r="2" spans="1:27" ht="15.6" customHeight="1">
      <c r="A2" s="22"/>
      <c r="B2" s="155"/>
      <c r="C2" s="22"/>
      <c r="D2" s="22"/>
      <c r="E2" s="156"/>
      <c r="F2" s="216"/>
      <c r="G2" s="158"/>
      <c r="H2" s="19"/>
      <c r="I2" s="19"/>
      <c r="N2" s="31"/>
      <c r="O2" s="31"/>
      <c r="P2"/>
      <c r="Q2" s="31"/>
      <c r="R2"/>
      <c r="S2"/>
    </row>
    <row r="3" spans="1:27">
      <c r="A3" s="22"/>
      <c r="B3" s="151"/>
      <c r="C3" s="94"/>
      <c r="D3" s="94"/>
      <c r="E3" s="156" t="s">
        <v>56</v>
      </c>
      <c r="F3" s="216" t="s">
        <v>57</v>
      </c>
      <c r="G3" s="158" t="s">
        <v>67</v>
      </c>
      <c r="H3" s="20"/>
      <c r="I3" s="20"/>
      <c r="N3" s="31"/>
      <c r="O3" s="31"/>
      <c r="P3" s="95"/>
      <c r="Q3" s="96"/>
      <c r="R3"/>
      <c r="S3"/>
    </row>
    <row r="4" spans="1:27" ht="14.45" customHeight="1">
      <c r="A4" s="22"/>
      <c r="B4" s="160"/>
      <c r="C4" s="161"/>
      <c r="D4" s="161"/>
      <c r="E4" s="65"/>
      <c r="F4" s="216" t="s">
        <v>68</v>
      </c>
      <c r="G4" s="158" t="s">
        <v>69</v>
      </c>
      <c r="H4" s="20"/>
      <c r="I4" s="20"/>
      <c r="J4" s="19"/>
      <c r="K4" s="19"/>
      <c r="N4" s="31"/>
      <c r="O4" s="97" t="s">
        <v>70</v>
      </c>
      <c r="P4" s="278" t="s">
        <v>71</v>
      </c>
      <c r="Q4" s="278"/>
      <c r="R4"/>
      <c r="S4"/>
    </row>
    <row r="5" spans="1:27" ht="14.45" customHeight="1">
      <c r="A5" s="22"/>
      <c r="B5" s="155"/>
      <c r="C5" s="22"/>
      <c r="D5" s="22"/>
      <c r="E5" s="65"/>
      <c r="F5" s="216" t="s">
        <v>58</v>
      </c>
      <c r="G5" s="158" t="s">
        <v>72</v>
      </c>
      <c r="H5" s="19"/>
      <c r="I5" s="19"/>
      <c r="J5" s="19"/>
      <c r="K5" s="19"/>
      <c r="L5" s="19"/>
      <c r="M5" s="19"/>
      <c r="N5" s="31"/>
      <c r="O5" s="98" t="s">
        <v>70</v>
      </c>
      <c r="P5" s="99" t="s">
        <v>73</v>
      </c>
      <c r="Q5" s="99"/>
      <c r="R5"/>
      <c r="S5"/>
    </row>
    <row r="6" spans="1:27" ht="10.15" customHeight="1" thickBot="1">
      <c r="A6" s="22"/>
      <c r="B6" s="155"/>
      <c r="C6" s="22"/>
      <c r="D6" s="22"/>
      <c r="E6" s="22"/>
      <c r="F6" s="19"/>
      <c r="G6" s="19"/>
      <c r="H6" s="19"/>
      <c r="I6" s="19"/>
      <c r="J6" s="19"/>
      <c r="K6" s="19"/>
      <c r="L6" s="19"/>
      <c r="M6" s="19"/>
      <c r="N6" s="19"/>
      <c r="O6" s="19"/>
      <c r="P6" s="26"/>
      <c r="Q6" s="19"/>
      <c r="R6" s="53"/>
    </row>
    <row r="7" spans="1:27" ht="12.6"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7"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7"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7" ht="15.75" customHeight="1" thickBot="1">
      <c r="A10" s="22"/>
      <c r="B10" s="285" t="s">
        <v>76</v>
      </c>
      <c r="C10" s="286"/>
      <c r="D10" s="286"/>
      <c r="E10" s="286"/>
      <c r="F10" s="286"/>
      <c r="G10" s="286"/>
      <c r="H10" s="286"/>
      <c r="I10" s="286"/>
      <c r="J10" s="286"/>
      <c r="K10" s="286"/>
      <c r="L10" s="286"/>
      <c r="M10" s="286"/>
      <c r="N10" s="286"/>
      <c r="O10" s="286"/>
      <c r="P10" s="287"/>
      <c r="Q10" s="177">
        <f>IF('meine Daten'!L39="",-('meine Daten'!M39),'meine Daten'!L39)</f>
        <v>0</v>
      </c>
      <c r="R10" s="138"/>
      <c r="S10" s="139"/>
      <c r="T10" s="103"/>
      <c r="W10" s="232"/>
      <c r="X10" s="232"/>
      <c r="Y10" s="232"/>
      <c r="Z10" s="232"/>
      <c r="AA10" s="40"/>
    </row>
    <row r="11" spans="1:27">
      <c r="A11" s="22"/>
      <c r="B11" s="142">
        <f>Feiertage!B5</f>
        <v>43465</v>
      </c>
      <c r="C11" s="104" t="str">
        <f>TEXT(B11,"TTT")</f>
        <v>So</v>
      </c>
      <c r="D11" s="105">
        <f>IF(OR(E11="F",F11="U",F11="AU"),'meine Daten'!$C$12,IF(C11="Mo",'meine Daten'!$C$5,IF(C11="Di",'meine Daten'!$C$6,IF(C11="Mi",'meine Daten'!$C$7,IF(C11="Do",'meine Daten'!$C$8,IF(C11="Fr",'meine Daten'!$C$9,IF(C11="Sa",'meine Daten'!$C$10,IF(C11="So",'meine Daten'!$C$11))))))))</f>
        <v>0</v>
      </c>
      <c r="E11" s="106" t="str">
        <f t="shared" ref="E11:E40" si="0">IF(R11="Feiertag","F","")</f>
        <v>F</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t="str">
        <f>IF(ISERROR(VLOOKUP(B11,Feiertage!$B$5:$B$21,1,FALSE)),WEEKDAY(B11,2),"Feiertag")</f>
        <v>Feiertag</v>
      </c>
      <c r="S11" s="141">
        <f>IF(J11-G11&gt;6,1,0)</f>
        <v>0</v>
      </c>
      <c r="T11" s="71"/>
      <c r="W11" s="232"/>
      <c r="X11" s="232"/>
      <c r="Y11" s="232"/>
      <c r="Z11" s="232"/>
    </row>
    <row r="12" spans="1:27">
      <c r="A12" s="22"/>
      <c r="B12" s="109">
        <f>B11+1</f>
        <v>43466</v>
      </c>
      <c r="C12" s="33" t="str">
        <f t="shared" ref="C12:C41" si="2">TEXT(B12,"TTT")</f>
        <v>Mo</v>
      </c>
      <c r="D12" s="14">
        <f>IF(OR(E12="F",F12="U",F12="AU"),'meine Daten'!$C$12,IF(C12="Mo",'meine Daten'!$C$5,IF(C12="Di",'meine Daten'!$C$6,IF(C12="Mi",'meine Daten'!$C$7,IF(C12="Do",'meine Daten'!$C$8,IF(C12="Fr",'meine Daten'!$C$9,IF(C12="Sa",'meine Daten'!$C$10,IF(C12="So",'meine Daten'!$C$11))))))))</f>
        <v>0.33333333333333331</v>
      </c>
      <c r="E12" s="48" t="str">
        <f t="shared" si="0"/>
        <v/>
      </c>
      <c r="F12" s="12"/>
      <c r="G12" s="182"/>
      <c r="H12" s="4"/>
      <c r="I12" s="14">
        <f>H12-G12</f>
        <v>0</v>
      </c>
      <c r="J12" s="3"/>
      <c r="K12" s="4"/>
      <c r="L12" s="3"/>
      <c r="M12" s="4"/>
      <c r="N12" s="14">
        <f t="shared" ref="N12:N41" si="3">K12-J12+L12+M12</f>
        <v>0</v>
      </c>
      <c r="O12" s="16">
        <f t="shared" si="1"/>
        <v>0</v>
      </c>
      <c r="P12" s="45"/>
      <c r="Q12" s="110" t="str">
        <f>IF(F12="Z",-(D12),IF(G12=""," ",IF(O12+P12&gt;D12,O12+P12-D12,IF(O12+P12&lt;D12,-(D12-O12-P12)," "))))</f>
        <v xml:space="preserve"> </v>
      </c>
      <c r="R12" s="140">
        <f>IF(ISERROR(VLOOKUP(B12,Feiertage!$B$5:$B$21,1,FALSE)),WEEKDAY(B12,2),"Feiertag")</f>
        <v>1</v>
      </c>
      <c r="S12" s="219">
        <f>H11-G12</f>
        <v>0</v>
      </c>
      <c r="T12" s="72"/>
      <c r="W12" s="232"/>
      <c r="X12" s="232"/>
      <c r="Y12" s="232"/>
      <c r="Z12" s="232"/>
    </row>
    <row r="13" spans="1:27">
      <c r="A13" s="22"/>
      <c r="B13" s="35">
        <f t="shared" ref="B13:B41" si="4">B12+1</f>
        <v>43467</v>
      </c>
      <c r="C13" s="33" t="str">
        <f t="shared" si="2"/>
        <v>Di</v>
      </c>
      <c r="D13" s="14">
        <f>IF(OR(E13="F",F13="U",F13="AU"),'meine Daten'!$C$12,IF(C13="Mo",'meine Daten'!$C$5,IF(C13="Di",'meine Daten'!$C$6,IF(C13="Mi",'meine Daten'!$C$7,IF(C13="Do",'meine Daten'!$C$8,IF(C13="Fr",'meine Daten'!$C$9,IF(C13="Sa",'meine Daten'!$C$10,IF(C13="So",'meine Daten'!$C$11))))))))</f>
        <v>0.33333333333333331</v>
      </c>
      <c r="E13" s="48" t="str">
        <f t="shared" si="0"/>
        <v/>
      </c>
      <c r="F13" s="12"/>
      <c r="G13" s="3"/>
      <c r="H13" s="4"/>
      <c r="I13" s="14">
        <f t="shared" ref="I13:I41" si="5">H13-G13</f>
        <v>0</v>
      </c>
      <c r="J13" s="3"/>
      <c r="K13" s="4"/>
      <c r="L13" s="3"/>
      <c r="M13" s="4"/>
      <c r="N13" s="14">
        <f t="shared" si="3"/>
        <v>0</v>
      </c>
      <c r="O13" s="16">
        <f t="shared" si="1"/>
        <v>0</v>
      </c>
      <c r="P13" s="45"/>
      <c r="Q13" s="110" t="str">
        <f t="shared" ref="Q13:Q40" si="6">IF(F13="Z",-(D13),IF(G13=""," ",IF(O13+P13&gt;D13,O13+P13-D13,IF(O13+P13&lt;D13,-(D13-O13-P13)," "))))</f>
        <v xml:space="preserve"> </v>
      </c>
      <c r="R13" s="140">
        <f>IF(ISERROR(VLOOKUP(B13,Feiertage!$B$5:$B$21,1,FALSE)),WEEKDAY(B13,2),"Feiertag")</f>
        <v>2</v>
      </c>
      <c r="S13" s="141"/>
      <c r="T13" s="72"/>
    </row>
    <row r="14" spans="1:27">
      <c r="A14" s="22"/>
      <c r="B14" s="35">
        <f t="shared" si="4"/>
        <v>43468</v>
      </c>
      <c r="C14" s="33" t="str">
        <f t="shared" si="2"/>
        <v>Mi</v>
      </c>
      <c r="D14" s="14">
        <f>IF(OR(E14="F",F14="U",F14="AU"),'meine Daten'!$C$12,IF(C14="Mo",'meine Daten'!$C$5,IF(C14="Di",'meine Daten'!$C$6,IF(C14="Mi",'meine Daten'!$C$7,IF(C14="Do",'meine Daten'!$C$8,IF(C14="Fr",'meine Daten'!$C$9,IF(C14="Sa",'meine Daten'!$C$10,IF(C14="So",'meine Daten'!$C$11))))))))</f>
        <v>0.33333333333333331</v>
      </c>
      <c r="E14" s="48" t="str">
        <f t="shared" si="0"/>
        <v/>
      </c>
      <c r="F14" s="12"/>
      <c r="G14" s="3"/>
      <c r="H14" s="4"/>
      <c r="I14" s="14">
        <f t="shared" si="5"/>
        <v>0</v>
      </c>
      <c r="J14" s="3"/>
      <c r="K14" s="4"/>
      <c r="L14" s="3"/>
      <c r="M14" s="4"/>
      <c r="N14" s="14">
        <f t="shared" si="3"/>
        <v>0</v>
      </c>
      <c r="O14" s="16">
        <f t="shared" si="1"/>
        <v>0</v>
      </c>
      <c r="P14" s="45"/>
      <c r="Q14" s="110" t="str">
        <f t="shared" si="6"/>
        <v xml:space="preserve"> </v>
      </c>
      <c r="R14" s="140">
        <f>IF(ISERROR(VLOOKUP(B14,Feiertage!$B$5:$B$21,1,FALSE)),WEEKDAY(B14,2),"Feiertag")</f>
        <v>3</v>
      </c>
      <c r="S14" s="141"/>
      <c r="T14" s="72"/>
    </row>
    <row r="15" spans="1:27">
      <c r="A15" s="22"/>
      <c r="B15" s="35">
        <f t="shared" si="4"/>
        <v>43469</v>
      </c>
      <c r="C15" s="33" t="str">
        <f t="shared" si="2"/>
        <v>Do</v>
      </c>
      <c r="D15" s="14">
        <f>IF(OR(E15="F",F15="U",F15="AU"),'meine Daten'!$C$12,IF(C15="Mo",'meine Daten'!$C$5,IF(C15="Di",'meine Daten'!$C$6,IF(C15="Mi",'meine Daten'!$C$7,IF(C15="Do",'meine Daten'!$C$8,IF(C15="Fr",'meine Daten'!$C$9,IF(C15="Sa",'meine Daten'!$C$10,IF(C15="So",'meine Daten'!$C$11))))))))</f>
        <v>0.33333333333333331</v>
      </c>
      <c r="E15" s="48" t="str">
        <f t="shared" si="0"/>
        <v/>
      </c>
      <c r="F15" s="12"/>
      <c r="G15" s="3"/>
      <c r="H15" s="4"/>
      <c r="I15" s="14">
        <f t="shared" si="5"/>
        <v>0</v>
      </c>
      <c r="J15" s="3"/>
      <c r="K15" s="4"/>
      <c r="L15" s="3"/>
      <c r="M15" s="4"/>
      <c r="N15" s="14">
        <f t="shared" si="3"/>
        <v>0</v>
      </c>
      <c r="O15" s="16">
        <f t="shared" si="1"/>
        <v>0</v>
      </c>
      <c r="P15" s="45"/>
      <c r="Q15" s="110" t="str">
        <f t="shared" si="6"/>
        <v xml:space="preserve"> </v>
      </c>
      <c r="R15" s="140">
        <f>IF(ISERROR(VLOOKUP(B15,Feiertage!$B$5:$B$21,1,FALSE)),WEEKDAY(B15,2),"Feiertag")</f>
        <v>4</v>
      </c>
      <c r="S15" s="141"/>
      <c r="T15" s="72"/>
    </row>
    <row r="16" spans="1:27">
      <c r="A16" s="22"/>
      <c r="B16" s="35">
        <f t="shared" si="4"/>
        <v>43470</v>
      </c>
      <c r="C16" s="33" t="str">
        <f t="shared" si="2"/>
        <v>Fr</v>
      </c>
      <c r="D16" s="14">
        <f>IF(OR(E16="F",F16="U",F16="AU"),'meine Daten'!$C$12,IF(C16="Mo",'meine Daten'!$C$5,IF(C16="Di",'meine Daten'!$C$6,IF(C16="Mi",'meine Daten'!$C$7,IF(C16="Do",'meine Daten'!$C$8,IF(C16="Fr",'meine Daten'!$C$9,IF(C16="Sa",'meine Daten'!$C$10,IF(C16="So",'meine Daten'!$C$11))))))))</f>
        <v>0.33333333333333331</v>
      </c>
      <c r="E16" s="48" t="str">
        <f t="shared" si="0"/>
        <v/>
      </c>
      <c r="F16" s="12"/>
      <c r="G16" s="3"/>
      <c r="H16" s="4"/>
      <c r="I16" s="14">
        <f t="shared" si="5"/>
        <v>0</v>
      </c>
      <c r="J16" s="3"/>
      <c r="K16" s="4"/>
      <c r="L16" s="3"/>
      <c r="M16" s="4"/>
      <c r="N16" s="14">
        <f t="shared" si="3"/>
        <v>0</v>
      </c>
      <c r="O16" s="16">
        <f t="shared" si="1"/>
        <v>0</v>
      </c>
      <c r="P16" s="45"/>
      <c r="Q16" s="110" t="str">
        <f t="shared" si="6"/>
        <v xml:space="preserve"> </v>
      </c>
      <c r="R16" s="140">
        <f>IF(ISERROR(VLOOKUP(B16,Feiertage!$B$5:$B$21,1,FALSE)),WEEKDAY(B16,2),"Feiertag")</f>
        <v>5</v>
      </c>
      <c r="S16" s="141"/>
      <c r="T16" s="72"/>
    </row>
    <row r="17" spans="1:20">
      <c r="A17" s="22"/>
      <c r="B17" s="35">
        <f t="shared" si="4"/>
        <v>43471</v>
      </c>
      <c r="C17" s="33" t="str">
        <f t="shared" si="2"/>
        <v>Sa</v>
      </c>
      <c r="D17" s="14">
        <f>IF(OR(E17="F",F17="U",F17="AU"),'meine Daten'!$C$12,IF(C17="Mo",'meine Daten'!$C$5,IF(C17="Di",'meine Daten'!$C$6,IF(C17="Mi",'meine Daten'!$C$7,IF(C17="Do",'meine Daten'!$C$8,IF(C17="Fr",'meine Daten'!$C$9,IF(C17="Sa",'meine Daten'!$C$10,IF(C17="So",'meine Daten'!$C$11))))))))</f>
        <v>0</v>
      </c>
      <c r="E17" s="48" t="str">
        <f t="shared" si="0"/>
        <v/>
      </c>
      <c r="F17" s="12"/>
      <c r="G17" s="3"/>
      <c r="H17" s="4"/>
      <c r="I17" s="14">
        <f t="shared" si="5"/>
        <v>0</v>
      </c>
      <c r="J17" s="1"/>
      <c r="K17" s="2"/>
      <c r="L17" s="3"/>
      <c r="M17" s="4"/>
      <c r="N17" s="14">
        <f t="shared" si="3"/>
        <v>0</v>
      </c>
      <c r="O17" s="16">
        <f t="shared" si="1"/>
        <v>0</v>
      </c>
      <c r="P17" s="45"/>
      <c r="Q17" s="110" t="str">
        <f t="shared" si="6"/>
        <v xml:space="preserve"> </v>
      </c>
      <c r="R17" s="140">
        <f>IF(ISERROR(VLOOKUP(B17,Feiertage!$B$5:$B$21,1,FALSE)),WEEKDAY(B17,2),"Feiertag")</f>
        <v>6</v>
      </c>
      <c r="S17" s="141"/>
      <c r="T17" s="72"/>
    </row>
    <row r="18" spans="1:20">
      <c r="A18" s="22"/>
      <c r="B18" s="35">
        <f t="shared" si="4"/>
        <v>43472</v>
      </c>
      <c r="C18" s="33" t="str">
        <f t="shared" si="2"/>
        <v>So</v>
      </c>
      <c r="D18" s="14">
        <f>IF(OR(E18="F",F18="U",F18="AU"),'meine Daten'!$C$12,IF(C18="Mo",'meine Daten'!$C$5,IF(C18="Di",'meine Daten'!$C$6,IF(C18="Mi",'meine Daten'!$C$7,IF(C18="Do",'meine Daten'!$C$8,IF(C18="Fr",'meine Daten'!$C$9,IF(C18="Sa",'meine Daten'!$C$10,IF(C18="So",'meine Daten'!$C$11))))))))</f>
        <v>0</v>
      </c>
      <c r="E18" s="48" t="str">
        <f t="shared" si="0"/>
        <v/>
      </c>
      <c r="F18" s="12"/>
      <c r="G18" s="3"/>
      <c r="H18" s="4"/>
      <c r="I18" s="14">
        <f t="shared" si="5"/>
        <v>0</v>
      </c>
      <c r="J18" s="3"/>
      <c r="K18" s="4"/>
      <c r="L18" s="3"/>
      <c r="M18" s="4"/>
      <c r="N18" s="14">
        <f t="shared" si="3"/>
        <v>0</v>
      </c>
      <c r="O18" s="16">
        <f t="shared" si="1"/>
        <v>0</v>
      </c>
      <c r="P18" s="45"/>
      <c r="Q18" s="110" t="str">
        <f t="shared" si="6"/>
        <v xml:space="preserve"> </v>
      </c>
      <c r="R18" s="140">
        <f>IF(ISERROR(VLOOKUP(B18,Feiertage!$B$5:$B$21,1,FALSE)),WEEKDAY(B18,2),"Feiertag")</f>
        <v>7</v>
      </c>
      <c r="S18" s="141"/>
      <c r="T18" s="72"/>
    </row>
    <row r="19" spans="1:20">
      <c r="A19" s="22"/>
      <c r="B19" s="35">
        <f t="shared" si="4"/>
        <v>43473</v>
      </c>
      <c r="C19" s="33" t="str">
        <f t="shared" si="2"/>
        <v>Mo</v>
      </c>
      <c r="D19" s="14">
        <f>IF(OR(E19="F",F19="U",F19="AU"),'meine Daten'!$C$12,IF(C19="Mo",'meine Daten'!$C$5,IF(C19="Di",'meine Daten'!$C$6,IF(C19="Mi",'meine Daten'!$C$7,IF(C19="Do",'meine Daten'!$C$8,IF(C19="Fr",'meine Daten'!$C$9,IF(C19="Sa",'meine Daten'!$C$10,IF(C19="So",'meine Daten'!$C$11))))))))</f>
        <v>0.33333333333333331</v>
      </c>
      <c r="E19" s="48" t="str">
        <f t="shared" si="0"/>
        <v/>
      </c>
      <c r="F19" s="12"/>
      <c r="G19" s="3"/>
      <c r="H19" s="4"/>
      <c r="I19" s="14">
        <f t="shared" si="5"/>
        <v>0</v>
      </c>
      <c r="J19" s="1"/>
      <c r="K19" s="2"/>
      <c r="L19" s="3"/>
      <c r="M19" s="4"/>
      <c r="N19" s="14">
        <f t="shared" si="3"/>
        <v>0</v>
      </c>
      <c r="O19" s="16">
        <f t="shared" si="1"/>
        <v>0</v>
      </c>
      <c r="P19" s="45"/>
      <c r="Q19" s="110" t="str">
        <f t="shared" si="6"/>
        <v xml:space="preserve"> </v>
      </c>
      <c r="R19" s="140">
        <f>IF(ISERROR(VLOOKUP(B19,Feiertage!$B$5:$B$21,1,FALSE)),WEEKDAY(B19,2),"Feiertag")</f>
        <v>1</v>
      </c>
      <c r="S19" s="141"/>
      <c r="T19" s="72"/>
    </row>
    <row r="20" spans="1:20">
      <c r="A20" s="22"/>
      <c r="B20" s="35">
        <f t="shared" si="4"/>
        <v>43474</v>
      </c>
      <c r="C20" s="33" t="str">
        <f t="shared" si="2"/>
        <v>Di</v>
      </c>
      <c r="D20" s="14">
        <f>IF(OR(E20="F",F20="U",F20="AU"),'meine Daten'!$C$12,IF(C20="Mo",'meine Daten'!$C$5,IF(C20="Di",'meine Daten'!$C$6,IF(C20="Mi",'meine Daten'!$C$7,IF(C20="Do",'meine Daten'!$C$8,IF(C20="Fr",'meine Daten'!$C$9,IF(C20="Sa",'meine Daten'!$C$10,IF(C20="So",'meine Daten'!$C$11))))))))</f>
        <v>0.33333333333333331</v>
      </c>
      <c r="E20" s="48" t="str">
        <f t="shared" si="0"/>
        <v/>
      </c>
      <c r="F20" s="12"/>
      <c r="G20" s="3"/>
      <c r="H20" s="4"/>
      <c r="I20" s="14">
        <f t="shared" si="5"/>
        <v>0</v>
      </c>
      <c r="J20" s="3"/>
      <c r="K20" s="4"/>
      <c r="L20" s="3"/>
      <c r="M20" s="4"/>
      <c r="N20" s="14">
        <f t="shared" si="3"/>
        <v>0</v>
      </c>
      <c r="O20" s="16">
        <f t="shared" si="1"/>
        <v>0</v>
      </c>
      <c r="P20" s="45"/>
      <c r="Q20" s="110" t="str">
        <f t="shared" si="6"/>
        <v xml:space="preserve"> </v>
      </c>
      <c r="R20" s="140">
        <f>IF(ISERROR(VLOOKUP(B20,Feiertage!$B$5:$B$21,1,FALSE)),WEEKDAY(B20,2),"Feiertag")</f>
        <v>2</v>
      </c>
      <c r="S20" s="141"/>
      <c r="T20" s="72"/>
    </row>
    <row r="21" spans="1:20">
      <c r="A21" s="22"/>
      <c r="B21" s="35">
        <f t="shared" si="4"/>
        <v>43475</v>
      </c>
      <c r="C21" s="33" t="str">
        <f t="shared" si="2"/>
        <v>Mi</v>
      </c>
      <c r="D21" s="14">
        <f>IF(OR(E21="F",F21="U",F21="AU"),'meine Daten'!$C$12,IF(C21="Mo",'meine Daten'!$C$5,IF(C21="Di",'meine Daten'!$C$6,IF(C21="Mi",'meine Daten'!$C$7,IF(C21="Do",'meine Daten'!$C$8,IF(C21="Fr",'meine Daten'!$C$9,IF(C21="Sa",'meine Daten'!$C$10,IF(C21="So",'meine Daten'!$C$11))))))))</f>
        <v>0.33333333333333331</v>
      </c>
      <c r="E21" s="48" t="str">
        <f t="shared" si="0"/>
        <v/>
      </c>
      <c r="F21" s="12"/>
      <c r="G21" s="3"/>
      <c r="H21" s="4"/>
      <c r="I21" s="14">
        <f t="shared" si="5"/>
        <v>0</v>
      </c>
      <c r="J21" s="3"/>
      <c r="K21" s="4"/>
      <c r="L21" s="3"/>
      <c r="M21" s="4"/>
      <c r="N21" s="14">
        <f t="shared" si="3"/>
        <v>0</v>
      </c>
      <c r="O21" s="16">
        <f t="shared" si="1"/>
        <v>0</v>
      </c>
      <c r="P21" s="45"/>
      <c r="Q21" s="110" t="str">
        <f t="shared" si="6"/>
        <v xml:space="preserve"> </v>
      </c>
      <c r="R21" s="140">
        <f>IF(ISERROR(VLOOKUP(B21,Feiertage!$B$5:$B$21,1,FALSE)),WEEKDAY(B21,2),"Feiertag")</f>
        <v>3</v>
      </c>
      <c r="S21" s="141"/>
      <c r="T21" s="72"/>
    </row>
    <row r="22" spans="1:20">
      <c r="A22" s="22"/>
      <c r="B22" s="35">
        <f t="shared" si="4"/>
        <v>43476</v>
      </c>
      <c r="C22" s="33" t="str">
        <f t="shared" si="2"/>
        <v>Do</v>
      </c>
      <c r="D22" s="14">
        <f>IF(OR(E22="F",F22="U",F22="AU"),'meine Daten'!$C$12,IF(C22="Mo",'meine Daten'!$C$5,IF(C22="Di",'meine Daten'!$C$6,IF(C22="Mi",'meine Daten'!$C$7,IF(C22="Do",'meine Daten'!$C$8,IF(C22="Fr",'meine Daten'!$C$9,IF(C22="Sa",'meine Daten'!$C$10,IF(C22="So",'meine Daten'!$C$11))))))))</f>
        <v>0.33333333333333331</v>
      </c>
      <c r="E22" s="48" t="str">
        <f t="shared" si="0"/>
        <v/>
      </c>
      <c r="F22" s="12"/>
      <c r="G22" s="3"/>
      <c r="H22" s="4"/>
      <c r="I22" s="14">
        <f t="shared" si="5"/>
        <v>0</v>
      </c>
      <c r="J22" s="3"/>
      <c r="K22" s="4"/>
      <c r="L22" s="3"/>
      <c r="M22" s="4"/>
      <c r="N22" s="14">
        <f t="shared" si="3"/>
        <v>0</v>
      </c>
      <c r="O22" s="16">
        <f t="shared" si="1"/>
        <v>0</v>
      </c>
      <c r="P22" s="45"/>
      <c r="Q22" s="110" t="str">
        <f t="shared" si="6"/>
        <v xml:space="preserve"> </v>
      </c>
      <c r="R22" s="140">
        <f>IF(ISERROR(VLOOKUP(B22,Feiertage!$B$5:$B$21,1,FALSE)),WEEKDAY(B22,2),"Feiertag")</f>
        <v>4</v>
      </c>
      <c r="S22" s="141"/>
      <c r="T22" s="72"/>
    </row>
    <row r="23" spans="1:20">
      <c r="A23" s="22"/>
      <c r="B23" s="35">
        <f t="shared" si="4"/>
        <v>43477</v>
      </c>
      <c r="C23" s="33" t="str">
        <f t="shared" si="2"/>
        <v>Fr</v>
      </c>
      <c r="D23" s="14">
        <f>IF(OR(E23="F",F23="U",F23="AU"),'meine Daten'!$C$12,IF(C23="Mo",'meine Daten'!$C$5,IF(C23="Di",'meine Daten'!$C$6,IF(C23="Mi",'meine Daten'!$C$7,IF(C23="Do",'meine Daten'!$C$8,IF(C23="Fr",'meine Daten'!$C$9,IF(C23="Sa",'meine Daten'!$C$10,IF(C23="So",'meine Daten'!$C$11))))))))</f>
        <v>0.33333333333333331</v>
      </c>
      <c r="E23" s="48" t="str">
        <f t="shared" si="0"/>
        <v/>
      </c>
      <c r="F23" s="12"/>
      <c r="G23" s="3"/>
      <c r="H23" s="4"/>
      <c r="I23" s="14">
        <f t="shared" si="5"/>
        <v>0</v>
      </c>
      <c r="J23" s="3"/>
      <c r="K23" s="4"/>
      <c r="L23" s="3"/>
      <c r="M23" s="4"/>
      <c r="N23" s="14">
        <f t="shared" si="3"/>
        <v>0</v>
      </c>
      <c r="O23" s="16">
        <f t="shared" si="1"/>
        <v>0</v>
      </c>
      <c r="P23" s="45"/>
      <c r="Q23" s="110" t="str">
        <f t="shared" si="6"/>
        <v xml:space="preserve"> </v>
      </c>
      <c r="R23" s="140">
        <f>IF(ISERROR(VLOOKUP(B23,Feiertage!$B$5:$B$21,1,FALSE)),WEEKDAY(B23,2),"Feiertag")</f>
        <v>5</v>
      </c>
      <c r="S23" s="141"/>
      <c r="T23" s="72"/>
    </row>
    <row r="24" spans="1:20">
      <c r="A24" s="22"/>
      <c r="B24" s="35">
        <f t="shared" si="4"/>
        <v>43478</v>
      </c>
      <c r="C24" s="33" t="str">
        <f t="shared" si="2"/>
        <v>Sa</v>
      </c>
      <c r="D24" s="14">
        <f>IF(OR(E24="F",F24="U",F24="AU"),'meine Daten'!$C$12,IF(C24="Mo",'meine Daten'!$C$5,IF(C24="Di",'meine Daten'!$C$6,IF(C24="Mi",'meine Daten'!$C$7,IF(C24="Do",'meine Daten'!$C$8,IF(C24="Fr",'meine Daten'!$C$9,IF(C24="Sa",'meine Daten'!$C$10,IF(C24="So",'meine Daten'!$C$11))))))))</f>
        <v>0</v>
      </c>
      <c r="E24" s="48" t="str">
        <f t="shared" si="0"/>
        <v/>
      </c>
      <c r="F24" s="12"/>
      <c r="G24" s="3"/>
      <c r="H24" s="4"/>
      <c r="I24" s="14">
        <f t="shared" si="5"/>
        <v>0</v>
      </c>
      <c r="J24" s="3"/>
      <c r="K24" s="4"/>
      <c r="L24" s="3"/>
      <c r="M24" s="8"/>
      <c r="N24" s="14">
        <f t="shared" si="3"/>
        <v>0</v>
      </c>
      <c r="O24" s="16">
        <f t="shared" si="1"/>
        <v>0</v>
      </c>
      <c r="P24" s="45"/>
      <c r="Q24" s="110" t="str">
        <f t="shared" si="6"/>
        <v xml:space="preserve"> </v>
      </c>
      <c r="R24" s="140">
        <f>IF(ISERROR(VLOOKUP(B24,Feiertage!$B$5:$B$21,1,FALSE)),WEEKDAY(B24,2),"Feiertag")</f>
        <v>6</v>
      </c>
      <c r="S24" s="141"/>
      <c r="T24" s="72"/>
    </row>
    <row r="25" spans="1:20">
      <c r="A25" s="22"/>
      <c r="B25" s="35">
        <f t="shared" si="4"/>
        <v>43479</v>
      </c>
      <c r="C25" s="33" t="str">
        <f t="shared" si="2"/>
        <v>So</v>
      </c>
      <c r="D25" s="14">
        <f>IF(OR(E25="F",F25="U",F25="AU"),'meine Daten'!$C$12,IF(C25="Mo",'meine Daten'!$C$5,IF(C25="Di",'meine Daten'!$C$6,IF(C25="Mi",'meine Daten'!$C$7,IF(C25="Do",'meine Daten'!$C$8,IF(C25="Fr",'meine Daten'!$C$9,IF(C25="Sa",'meine Daten'!$C$10,IF(C25="So",'meine Daten'!$C$11))))))))</f>
        <v>0</v>
      </c>
      <c r="E25" s="48" t="str">
        <f t="shared" si="0"/>
        <v/>
      </c>
      <c r="F25" s="12"/>
      <c r="G25" s="3"/>
      <c r="H25" s="4"/>
      <c r="I25" s="14">
        <f t="shared" si="5"/>
        <v>0</v>
      </c>
      <c r="J25" s="3"/>
      <c r="K25" s="4"/>
      <c r="L25" s="3"/>
      <c r="M25" s="4"/>
      <c r="N25" s="14">
        <f t="shared" si="3"/>
        <v>0</v>
      </c>
      <c r="O25" s="16">
        <f t="shared" si="1"/>
        <v>0</v>
      </c>
      <c r="P25" s="45"/>
      <c r="Q25" s="110" t="str">
        <f t="shared" si="6"/>
        <v xml:space="preserve"> </v>
      </c>
      <c r="R25" s="140">
        <f>IF(ISERROR(VLOOKUP(B25,Feiertage!$B$5:$B$21,1,FALSE)),WEEKDAY(B25,2),"Feiertag")</f>
        <v>7</v>
      </c>
      <c r="S25" s="141"/>
      <c r="T25" s="72"/>
    </row>
    <row r="26" spans="1:20">
      <c r="A26" s="22"/>
      <c r="B26" s="35">
        <f t="shared" si="4"/>
        <v>43480</v>
      </c>
      <c r="C26" s="33" t="str">
        <f t="shared" si="2"/>
        <v>Mo</v>
      </c>
      <c r="D26" s="14">
        <f>IF(OR(E26="F",F26="U",F26="AU"),'meine Daten'!$C$12,IF(C26="Mo",'meine Daten'!$C$5,IF(C26="Di",'meine Daten'!$C$6,IF(C26="Mi",'meine Daten'!$C$7,IF(C26="Do",'meine Daten'!$C$8,IF(C26="Fr",'meine Daten'!$C$9,IF(C26="Sa",'meine Daten'!$C$10,IF(C26="So",'meine Daten'!$C$11))))))))</f>
        <v>0.33333333333333331</v>
      </c>
      <c r="E26" s="48" t="str">
        <f t="shared" si="0"/>
        <v/>
      </c>
      <c r="F26" s="12"/>
      <c r="G26" s="3"/>
      <c r="H26" s="4"/>
      <c r="I26" s="14">
        <f t="shared" si="5"/>
        <v>0</v>
      </c>
      <c r="J26" s="3"/>
      <c r="K26" s="4"/>
      <c r="L26" s="3"/>
      <c r="M26" s="4"/>
      <c r="N26" s="14">
        <f t="shared" si="3"/>
        <v>0</v>
      </c>
      <c r="O26" s="16">
        <f t="shared" si="1"/>
        <v>0</v>
      </c>
      <c r="P26" s="45"/>
      <c r="Q26" s="110" t="str">
        <f t="shared" si="6"/>
        <v xml:space="preserve"> </v>
      </c>
      <c r="R26" s="140">
        <f>IF(ISERROR(VLOOKUP(B26,Feiertage!$B$5:$B$21,1,FALSE)),WEEKDAY(B26,2),"Feiertag")</f>
        <v>1</v>
      </c>
      <c r="S26" s="141"/>
      <c r="T26" s="72"/>
    </row>
    <row r="27" spans="1:20">
      <c r="A27" s="22"/>
      <c r="B27" s="35">
        <f t="shared" si="4"/>
        <v>43481</v>
      </c>
      <c r="C27" s="33" t="str">
        <f t="shared" si="2"/>
        <v>Di</v>
      </c>
      <c r="D27" s="14">
        <f>IF(OR(E27="F",F27="U",F27="AU"),'meine Daten'!$C$12,IF(C27="Mo",'meine Daten'!$C$5,IF(C27="Di",'meine Daten'!$C$6,IF(C27="Mi",'meine Daten'!$C$7,IF(C27="Do",'meine Daten'!$C$8,IF(C27="Fr",'meine Daten'!$C$9,IF(C27="Sa",'meine Daten'!$C$10,IF(C27="So",'meine Daten'!$C$11))))))))</f>
        <v>0.33333333333333331</v>
      </c>
      <c r="E27" s="48" t="str">
        <f t="shared" si="0"/>
        <v/>
      </c>
      <c r="F27" s="12"/>
      <c r="G27" s="3"/>
      <c r="H27" s="4"/>
      <c r="I27" s="14">
        <f t="shared" si="5"/>
        <v>0</v>
      </c>
      <c r="J27" s="3"/>
      <c r="K27" s="4"/>
      <c r="L27" s="3"/>
      <c r="M27" s="4"/>
      <c r="N27" s="14">
        <f t="shared" si="3"/>
        <v>0</v>
      </c>
      <c r="O27" s="16">
        <f t="shared" si="1"/>
        <v>0</v>
      </c>
      <c r="P27" s="45"/>
      <c r="Q27" s="110" t="str">
        <f t="shared" si="6"/>
        <v xml:space="preserve"> </v>
      </c>
      <c r="R27" s="140">
        <f>IF(ISERROR(VLOOKUP(B27,Feiertage!$B$5:$B$21,1,FALSE)),WEEKDAY(B27,2),"Feiertag")</f>
        <v>2</v>
      </c>
      <c r="S27" s="141"/>
      <c r="T27" s="72"/>
    </row>
    <row r="28" spans="1:20">
      <c r="A28" s="22"/>
      <c r="B28" s="35">
        <f t="shared" si="4"/>
        <v>43482</v>
      </c>
      <c r="C28" s="33" t="str">
        <f t="shared" si="2"/>
        <v>Mi</v>
      </c>
      <c r="D28" s="14">
        <f>IF(OR(E28="F",F28="U",F28="AU"),'meine Daten'!$C$12,IF(C28="Mo",'meine Daten'!$C$5,IF(C28="Di",'meine Daten'!$C$6,IF(C28="Mi",'meine Daten'!$C$7,IF(C28="Do",'meine Daten'!$C$8,IF(C28="Fr",'meine Daten'!$C$9,IF(C28="Sa",'meine Daten'!$C$10,IF(C28="So",'meine Daten'!$C$11))))))))</f>
        <v>0.33333333333333331</v>
      </c>
      <c r="E28" s="48" t="str">
        <f t="shared" si="0"/>
        <v/>
      </c>
      <c r="F28" s="12"/>
      <c r="G28" s="3"/>
      <c r="H28" s="4"/>
      <c r="I28" s="14">
        <f t="shared" si="5"/>
        <v>0</v>
      </c>
      <c r="J28" s="3"/>
      <c r="K28" s="4"/>
      <c r="L28" s="3"/>
      <c r="M28" s="4"/>
      <c r="N28" s="14">
        <f t="shared" si="3"/>
        <v>0</v>
      </c>
      <c r="O28" s="16">
        <f t="shared" si="1"/>
        <v>0</v>
      </c>
      <c r="P28" s="45"/>
      <c r="Q28" s="110" t="str">
        <f t="shared" si="6"/>
        <v xml:space="preserve"> </v>
      </c>
      <c r="R28" s="140">
        <f>IF(ISERROR(VLOOKUP(B28,Feiertage!$B$5:$B$21,1,FALSE)),WEEKDAY(B28,2),"Feiertag")</f>
        <v>3</v>
      </c>
      <c r="S28" s="141"/>
      <c r="T28" s="72"/>
    </row>
    <row r="29" spans="1:20">
      <c r="A29" s="22"/>
      <c r="B29" s="35">
        <f t="shared" si="4"/>
        <v>43483</v>
      </c>
      <c r="C29" s="33" t="str">
        <f t="shared" si="2"/>
        <v>Do</v>
      </c>
      <c r="D29" s="14">
        <f>IF(OR(E29="F",F29="U",F29="AU"),'meine Daten'!$C$12,IF(C29="Mo",'meine Daten'!$C$5,IF(C29="Di",'meine Daten'!$C$6,IF(C29="Mi",'meine Daten'!$C$7,IF(C29="Do",'meine Daten'!$C$8,IF(C29="Fr",'meine Daten'!$C$9,IF(C29="Sa",'meine Daten'!$C$10,IF(C29="So",'meine Daten'!$C$11))))))))</f>
        <v>0.33333333333333331</v>
      </c>
      <c r="E29" s="48" t="str">
        <f t="shared" si="0"/>
        <v/>
      </c>
      <c r="F29" s="12"/>
      <c r="G29" s="11"/>
      <c r="H29" s="4"/>
      <c r="I29" s="14">
        <f t="shared" si="5"/>
        <v>0</v>
      </c>
      <c r="J29" s="11"/>
      <c r="K29" s="4"/>
      <c r="L29" s="3"/>
      <c r="M29" s="4"/>
      <c r="N29" s="14">
        <f t="shared" si="3"/>
        <v>0</v>
      </c>
      <c r="O29" s="16">
        <f t="shared" si="1"/>
        <v>0</v>
      </c>
      <c r="P29" s="45"/>
      <c r="Q29" s="110" t="str">
        <f t="shared" si="6"/>
        <v xml:space="preserve"> </v>
      </c>
      <c r="R29" s="140">
        <f>IF(ISERROR(VLOOKUP(B29,Feiertage!$B$5:$B$21,1,FALSE)),WEEKDAY(B29,2),"Feiertag")</f>
        <v>4</v>
      </c>
      <c r="S29" s="141"/>
      <c r="T29" s="72"/>
    </row>
    <row r="30" spans="1:20">
      <c r="A30" s="22"/>
      <c r="B30" s="35">
        <f t="shared" si="4"/>
        <v>43484</v>
      </c>
      <c r="C30" s="33" t="str">
        <f t="shared" si="2"/>
        <v>Fr</v>
      </c>
      <c r="D30" s="14">
        <f>IF(OR(E30="F",F30="U",F30="AU"),'meine Daten'!$C$12,IF(C30="Mo",'meine Daten'!$C$5,IF(C30="Di",'meine Daten'!$C$6,IF(C30="Mi",'meine Daten'!$C$7,IF(C30="Do",'meine Daten'!$C$8,IF(C30="Fr",'meine Daten'!$C$9,IF(C30="Sa",'meine Daten'!$C$10,IF(C30="So",'meine Daten'!$C$11))))))))</f>
        <v>0.33333333333333331</v>
      </c>
      <c r="E30" s="48" t="str">
        <f t="shared" si="0"/>
        <v/>
      </c>
      <c r="F30" s="12"/>
      <c r="G30" s="11"/>
      <c r="H30" s="4"/>
      <c r="I30" s="14">
        <f t="shared" si="5"/>
        <v>0</v>
      </c>
      <c r="J30" s="11"/>
      <c r="K30" s="4"/>
      <c r="L30" s="3"/>
      <c r="M30" s="4"/>
      <c r="N30" s="14">
        <f t="shared" si="3"/>
        <v>0</v>
      </c>
      <c r="O30" s="16">
        <f t="shared" si="1"/>
        <v>0</v>
      </c>
      <c r="P30" s="45"/>
      <c r="Q30" s="110" t="str">
        <f t="shared" si="6"/>
        <v xml:space="preserve"> </v>
      </c>
      <c r="R30" s="140">
        <f>IF(ISERROR(VLOOKUP(B30,Feiertage!$B$5:$B$21,1,FALSE)),WEEKDAY(B30,2),"Feiertag")</f>
        <v>5</v>
      </c>
      <c r="S30" s="141"/>
      <c r="T30" s="72"/>
    </row>
    <row r="31" spans="1:20">
      <c r="A31" s="22"/>
      <c r="B31" s="35">
        <f t="shared" si="4"/>
        <v>43485</v>
      </c>
      <c r="C31" s="33" t="str">
        <f t="shared" si="2"/>
        <v>Sa</v>
      </c>
      <c r="D31" s="14">
        <f>IF(OR(E31="F",F31="U",F31="AU"),'meine Daten'!$C$12,IF(C31="Mo",'meine Daten'!$C$5,IF(C31="Di",'meine Daten'!$C$6,IF(C31="Mi",'meine Daten'!$C$7,IF(C31="Do",'meine Daten'!$C$8,IF(C31="Fr",'meine Daten'!$C$9,IF(C31="Sa",'meine Daten'!$C$10,IF(C31="So",'meine Daten'!$C$11))))))))</f>
        <v>0</v>
      </c>
      <c r="E31" s="48" t="str">
        <f t="shared" si="0"/>
        <v/>
      </c>
      <c r="F31" s="12"/>
      <c r="G31" s="11"/>
      <c r="H31" s="4"/>
      <c r="I31" s="14">
        <f t="shared" si="5"/>
        <v>0</v>
      </c>
      <c r="J31" s="11"/>
      <c r="K31" s="4"/>
      <c r="L31" s="3"/>
      <c r="M31" s="4"/>
      <c r="N31" s="14">
        <f t="shared" si="3"/>
        <v>0</v>
      </c>
      <c r="O31" s="16">
        <f t="shared" si="1"/>
        <v>0</v>
      </c>
      <c r="P31" s="45"/>
      <c r="Q31" s="110" t="str">
        <f t="shared" si="6"/>
        <v xml:space="preserve"> </v>
      </c>
      <c r="R31" s="140">
        <f>IF(ISERROR(VLOOKUP(B31,Feiertage!$B$5:$B$21,1,FALSE)),WEEKDAY(B31,2),"Feiertag")</f>
        <v>6</v>
      </c>
      <c r="S31" s="141"/>
      <c r="T31" s="72"/>
    </row>
    <row r="32" spans="1:20">
      <c r="A32" s="22"/>
      <c r="B32" s="35">
        <f t="shared" si="4"/>
        <v>43486</v>
      </c>
      <c r="C32" s="33" t="str">
        <f t="shared" si="2"/>
        <v>So</v>
      </c>
      <c r="D32" s="14">
        <f>IF(OR(E32="F",F32="U",F32="AU"),'meine Daten'!$C$12,IF(C32="Mo",'meine Daten'!$C$5,IF(C32="Di",'meine Daten'!$C$6,IF(C32="Mi",'meine Daten'!$C$7,IF(C32="Do",'meine Daten'!$C$8,IF(C32="Fr",'meine Daten'!$C$9,IF(C32="Sa",'meine Daten'!$C$10,IF(C32="So",'meine Daten'!$C$11))))))))</f>
        <v>0</v>
      </c>
      <c r="E32" s="48" t="str">
        <f t="shared" si="0"/>
        <v/>
      </c>
      <c r="F32" s="12"/>
      <c r="G32" s="11"/>
      <c r="H32" s="4"/>
      <c r="I32" s="14">
        <f t="shared" si="5"/>
        <v>0</v>
      </c>
      <c r="J32" s="11"/>
      <c r="K32" s="4"/>
      <c r="L32" s="3"/>
      <c r="M32" s="4"/>
      <c r="N32" s="14">
        <f t="shared" si="3"/>
        <v>0</v>
      </c>
      <c r="O32" s="16">
        <f t="shared" si="1"/>
        <v>0</v>
      </c>
      <c r="P32" s="45"/>
      <c r="Q32" s="110" t="str">
        <f t="shared" si="6"/>
        <v xml:space="preserve"> </v>
      </c>
      <c r="R32" s="140">
        <f>IF(ISERROR(VLOOKUP(B32,Feiertage!$B$5:$B$21,1,FALSE)),WEEKDAY(B32,2),"Feiertag")</f>
        <v>7</v>
      </c>
      <c r="S32" s="141"/>
      <c r="T32" s="72"/>
    </row>
    <row r="33" spans="1:30">
      <c r="A33" s="22"/>
      <c r="B33" s="35">
        <f t="shared" si="4"/>
        <v>43487</v>
      </c>
      <c r="C33" s="33" t="str">
        <f t="shared" si="2"/>
        <v>Mo</v>
      </c>
      <c r="D33" s="14">
        <f>IF(OR(E33="F",F33="U",F33="AU"),'meine Daten'!$C$12,IF(C33="Mo",'meine Daten'!$C$5,IF(C33="Di",'meine Daten'!$C$6,IF(C33="Mi",'meine Daten'!$C$7,IF(C33="Do",'meine Daten'!$C$8,IF(C33="Fr",'meine Daten'!$C$9,IF(C33="Sa",'meine Daten'!$C$10,IF(C33="So",'meine Daten'!$C$11))))))))</f>
        <v>0.33333333333333331</v>
      </c>
      <c r="E33" s="48" t="str">
        <f t="shared" si="0"/>
        <v/>
      </c>
      <c r="F33" s="12"/>
      <c r="G33" s="11"/>
      <c r="H33" s="4"/>
      <c r="I33" s="14">
        <f t="shared" si="5"/>
        <v>0</v>
      </c>
      <c r="J33" s="11"/>
      <c r="K33" s="4"/>
      <c r="L33" s="3"/>
      <c r="M33" s="4"/>
      <c r="N33" s="14">
        <f t="shared" si="3"/>
        <v>0</v>
      </c>
      <c r="O33" s="16">
        <f t="shared" si="1"/>
        <v>0</v>
      </c>
      <c r="P33" s="45"/>
      <c r="Q33" s="110" t="str">
        <f t="shared" si="6"/>
        <v xml:space="preserve"> </v>
      </c>
      <c r="R33" s="140">
        <f>IF(ISERROR(VLOOKUP(B33,Feiertage!$B$5:$B$21,1,FALSE)),WEEKDAY(B33,2),"Feiertag")</f>
        <v>1</v>
      </c>
      <c r="S33" s="141"/>
      <c r="T33" s="72"/>
      <c r="V33" s="168"/>
    </row>
    <row r="34" spans="1:30">
      <c r="A34" s="22"/>
      <c r="B34" s="35">
        <f t="shared" si="4"/>
        <v>43488</v>
      </c>
      <c r="C34" s="33" t="str">
        <f t="shared" si="2"/>
        <v>Di</v>
      </c>
      <c r="D34" s="14">
        <f>IF(OR(E34="F",F34="U",F34="AU"),'meine Daten'!$C$12,IF(C34="Mo",'meine Daten'!$C$5,IF(C34="Di",'meine Daten'!$C$6,IF(C34="Mi",'meine Daten'!$C$7,IF(C34="Do",'meine Daten'!$C$8,IF(C34="Fr",'meine Daten'!$C$9,IF(C34="Sa",'meine Daten'!$C$10,IF(C34="So",'meine Daten'!$C$11))))))))</f>
        <v>0.33333333333333331</v>
      </c>
      <c r="E34" s="48" t="str">
        <f t="shared" si="0"/>
        <v/>
      </c>
      <c r="F34" s="12"/>
      <c r="G34" s="11"/>
      <c r="H34" s="4"/>
      <c r="I34" s="14">
        <f t="shared" si="5"/>
        <v>0</v>
      </c>
      <c r="J34" s="11"/>
      <c r="K34" s="4"/>
      <c r="L34" s="3"/>
      <c r="M34" s="4"/>
      <c r="N34" s="14">
        <f t="shared" si="3"/>
        <v>0</v>
      </c>
      <c r="O34" s="16">
        <f t="shared" si="1"/>
        <v>0</v>
      </c>
      <c r="P34" s="45"/>
      <c r="Q34" s="110" t="str">
        <f t="shared" si="6"/>
        <v xml:space="preserve"> </v>
      </c>
      <c r="R34" s="140">
        <f>IF(ISERROR(VLOOKUP(B34,Feiertage!$B$5:$B$21,1,FALSE)),WEEKDAY(B34,2),"Feiertag")</f>
        <v>2</v>
      </c>
      <c r="S34" s="141"/>
      <c r="T34" s="72"/>
      <c r="V34" s="169"/>
    </row>
    <row r="35" spans="1:30">
      <c r="A35" s="22"/>
      <c r="B35" s="35">
        <f t="shared" si="4"/>
        <v>43489</v>
      </c>
      <c r="C35" s="33" t="str">
        <f t="shared" si="2"/>
        <v>Mi</v>
      </c>
      <c r="D35" s="14">
        <f>IF(OR(E35="F",F35="U",F35="AU"),'meine Daten'!$C$12,IF(C35="Mo",'meine Daten'!$C$5,IF(C35="Di",'meine Daten'!$C$6,IF(C35="Mi",'meine Daten'!$C$7,IF(C35="Do",'meine Daten'!$C$8,IF(C35="Fr",'meine Daten'!$C$9,IF(C35="Sa",'meine Daten'!$C$10,IF(C35="So",'meine Daten'!$C$11))))))))</f>
        <v>0.33333333333333331</v>
      </c>
      <c r="E35" s="48" t="str">
        <f t="shared" si="0"/>
        <v/>
      </c>
      <c r="F35" s="12"/>
      <c r="G35" s="11"/>
      <c r="H35" s="4"/>
      <c r="I35" s="14">
        <f t="shared" si="5"/>
        <v>0</v>
      </c>
      <c r="J35" s="11"/>
      <c r="K35" s="4"/>
      <c r="L35" s="3"/>
      <c r="M35" s="4"/>
      <c r="N35" s="14">
        <f t="shared" si="3"/>
        <v>0</v>
      </c>
      <c r="O35" s="16">
        <f t="shared" si="1"/>
        <v>0</v>
      </c>
      <c r="P35" s="45"/>
      <c r="Q35" s="110" t="str">
        <f t="shared" si="6"/>
        <v xml:space="preserve"> </v>
      </c>
      <c r="R35" s="140">
        <f>IF(ISERROR(VLOOKUP(B35,Feiertage!$B$5:$B$21,1,FALSE)),WEEKDAY(B35,2),"Feiertag")</f>
        <v>3</v>
      </c>
      <c r="S35" s="141"/>
      <c r="T35" s="72"/>
    </row>
    <row r="36" spans="1:30">
      <c r="A36" s="22"/>
      <c r="B36" s="35">
        <f t="shared" si="4"/>
        <v>43490</v>
      </c>
      <c r="C36" s="33" t="str">
        <f t="shared" si="2"/>
        <v>Do</v>
      </c>
      <c r="D36" s="14">
        <f>IF(OR(E36="F",F36="U",F36="AU"),'meine Daten'!$C$12,IF(C36="Mo",'meine Daten'!$C$5,IF(C36="Di",'meine Daten'!$C$6,IF(C36="Mi",'meine Daten'!$C$7,IF(C36="Do",'meine Daten'!$C$8,IF(C36="Fr",'meine Daten'!$C$9,IF(C36="Sa",'meine Daten'!$C$10,IF(C36="So",'meine Daten'!$C$11))))))))</f>
        <v>0.33333333333333331</v>
      </c>
      <c r="E36" s="48" t="str">
        <f t="shared" si="0"/>
        <v/>
      </c>
      <c r="F36" s="12"/>
      <c r="G36" s="11"/>
      <c r="H36" s="4"/>
      <c r="I36" s="14">
        <f t="shared" si="5"/>
        <v>0</v>
      </c>
      <c r="J36" s="11"/>
      <c r="K36" s="4"/>
      <c r="L36" s="3"/>
      <c r="M36" s="4"/>
      <c r="N36" s="14">
        <f t="shared" si="3"/>
        <v>0</v>
      </c>
      <c r="O36" s="16">
        <f t="shared" si="1"/>
        <v>0</v>
      </c>
      <c r="P36" s="45"/>
      <c r="Q36" s="110" t="str">
        <f t="shared" si="6"/>
        <v xml:space="preserve"> </v>
      </c>
      <c r="R36" s="140">
        <f>IF(ISERROR(VLOOKUP(B36,Feiertage!$B$5:$B$21,1,FALSE)),WEEKDAY(B36,2),"Feiertag")</f>
        <v>4</v>
      </c>
      <c r="S36" s="141"/>
      <c r="T36" s="72"/>
    </row>
    <row r="37" spans="1:30">
      <c r="A37" s="22"/>
      <c r="B37" s="35">
        <f t="shared" si="4"/>
        <v>43491</v>
      </c>
      <c r="C37" s="33" t="str">
        <f t="shared" si="2"/>
        <v>Fr</v>
      </c>
      <c r="D37" s="14">
        <f>IF(OR(E37="F",F37="U",F37="AU"),'meine Daten'!$C$12,IF(C37="Mo",'meine Daten'!$C$5,IF(C37="Di",'meine Daten'!$C$6,IF(C37="Mi",'meine Daten'!$C$7,IF(C37="Do",'meine Daten'!$C$8,IF(C37="Fr",'meine Daten'!$C$9,IF(C37="Sa",'meine Daten'!$C$10,IF(C37="So",'meine Daten'!$C$11))))))))</f>
        <v>0.33333333333333331</v>
      </c>
      <c r="E37" s="48" t="str">
        <f t="shared" si="0"/>
        <v/>
      </c>
      <c r="F37" s="12"/>
      <c r="G37" s="11"/>
      <c r="H37" s="4"/>
      <c r="I37" s="14">
        <f t="shared" si="5"/>
        <v>0</v>
      </c>
      <c r="J37" s="11"/>
      <c r="K37" s="4"/>
      <c r="L37" s="3"/>
      <c r="M37" s="4"/>
      <c r="N37" s="14">
        <f t="shared" si="3"/>
        <v>0</v>
      </c>
      <c r="O37" s="16">
        <f t="shared" si="1"/>
        <v>0</v>
      </c>
      <c r="P37" s="45"/>
      <c r="Q37" s="110" t="str">
        <f t="shared" si="6"/>
        <v xml:space="preserve"> </v>
      </c>
      <c r="R37" s="140">
        <f>IF(ISERROR(VLOOKUP(B37,Feiertage!$B$5:$B$21,1,FALSE)),WEEKDAY(B37,2),"Feiertag")</f>
        <v>5</v>
      </c>
      <c r="S37" s="141"/>
      <c r="T37" s="72"/>
    </row>
    <row r="38" spans="1:30">
      <c r="A38" s="22"/>
      <c r="B38" s="35">
        <f t="shared" si="4"/>
        <v>43492</v>
      </c>
      <c r="C38" s="33" t="str">
        <f t="shared" si="2"/>
        <v>Sa</v>
      </c>
      <c r="D38" s="14">
        <f>IF(OR(E38="F",F38="U",F38="AU"),'meine Daten'!$C$12,IF(C38="Mo",'meine Daten'!$C$5,IF(C38="Di",'meine Daten'!$C$6,IF(C38="Mi",'meine Daten'!$C$7,IF(C38="Do",'meine Daten'!$C$8,IF(C38="Fr",'meine Daten'!$C$9,IF(C38="Sa",'meine Daten'!$C$10,IF(C38="So",'meine Daten'!$C$11))))))))</f>
        <v>0</v>
      </c>
      <c r="E38" s="48" t="str">
        <f t="shared" si="0"/>
        <v/>
      </c>
      <c r="F38" s="12"/>
      <c r="G38" s="11"/>
      <c r="H38" s="4"/>
      <c r="I38" s="14">
        <f t="shared" si="5"/>
        <v>0</v>
      </c>
      <c r="J38" s="11"/>
      <c r="K38" s="4"/>
      <c r="L38" s="3"/>
      <c r="M38" s="4"/>
      <c r="N38" s="14">
        <f t="shared" si="3"/>
        <v>0</v>
      </c>
      <c r="O38" s="16">
        <f t="shared" si="1"/>
        <v>0</v>
      </c>
      <c r="P38" s="45"/>
      <c r="Q38" s="110" t="str">
        <f t="shared" si="6"/>
        <v xml:space="preserve"> </v>
      </c>
      <c r="R38" s="140">
        <f>IF(ISERROR(VLOOKUP(B38,Feiertage!$B$5:$B$21,1,FALSE)),WEEKDAY(B38,2),"Feiertag")</f>
        <v>6</v>
      </c>
      <c r="S38" s="141"/>
      <c r="T38" s="72"/>
      <c r="V38" s="64" t="s">
        <v>25</v>
      </c>
    </row>
    <row r="39" spans="1:30">
      <c r="A39" s="22"/>
      <c r="B39" s="35">
        <f t="shared" si="4"/>
        <v>43493</v>
      </c>
      <c r="C39" s="33" t="str">
        <f t="shared" si="2"/>
        <v>So</v>
      </c>
      <c r="D39" s="14">
        <f>IF(OR(E39="F",F39="U",F39="AU"),'meine Daten'!$C$12,IF(C39="Mo",'meine Daten'!$C$5,IF(C39="Di",'meine Daten'!$C$6,IF(C39="Mi",'meine Daten'!$C$7,IF(C39="Do",'meine Daten'!$C$8,IF(C39="Fr",'meine Daten'!$C$9,IF(C39="Sa",'meine Daten'!$C$10,IF(C39="So",'meine Daten'!$C$11))))))))</f>
        <v>0</v>
      </c>
      <c r="E39" s="48" t="str">
        <f t="shared" si="0"/>
        <v/>
      </c>
      <c r="F39" s="12"/>
      <c r="G39" s="11"/>
      <c r="H39" s="4"/>
      <c r="I39" s="14">
        <f t="shared" si="5"/>
        <v>0</v>
      </c>
      <c r="J39" s="11"/>
      <c r="K39" s="4"/>
      <c r="L39" s="3"/>
      <c r="M39" s="4"/>
      <c r="N39" s="14">
        <f t="shared" si="3"/>
        <v>0</v>
      </c>
      <c r="O39" s="16">
        <f t="shared" si="1"/>
        <v>0</v>
      </c>
      <c r="P39" s="45"/>
      <c r="Q39" s="110" t="str">
        <f t="shared" si="6"/>
        <v xml:space="preserve"> </v>
      </c>
      <c r="R39" s="140">
        <f>IF(ISERROR(VLOOKUP(B39,Feiertage!$B$5:$B$21,1,FALSE)),WEEKDAY(B39,2),"Feiertag")</f>
        <v>7</v>
      </c>
      <c r="S39" s="141"/>
      <c r="T39" s="72"/>
      <c r="V39" s="64" t="s">
        <v>26</v>
      </c>
      <c r="W39" s="65"/>
      <c r="X39" s="24"/>
      <c r="Y39" s="24"/>
    </row>
    <row r="40" spans="1:30">
      <c r="A40" s="22"/>
      <c r="B40" s="35">
        <f t="shared" si="4"/>
        <v>43494</v>
      </c>
      <c r="C40" s="33" t="str">
        <f t="shared" si="2"/>
        <v>Mo</v>
      </c>
      <c r="D40" s="14">
        <f>IF(OR(E40="F",F40="U",F40="AU"),'meine Daten'!$C$12,IF(C40="Mo",'meine Daten'!$C$5,IF(C40="Di",'meine Daten'!$C$6,IF(C40="Mi",'meine Daten'!$C$7,IF(C40="Do",'meine Daten'!$C$8,IF(C40="Fr",'meine Daten'!$C$9,IF(C40="Sa",'meine Daten'!$C$10,IF(C40="So",'meine Daten'!$C$11))))))))</f>
        <v>0.33333333333333331</v>
      </c>
      <c r="E40" s="48" t="str">
        <f t="shared" si="0"/>
        <v/>
      </c>
      <c r="F40" s="12"/>
      <c r="G40" s="11"/>
      <c r="H40" s="4"/>
      <c r="I40" s="14">
        <f t="shared" si="5"/>
        <v>0</v>
      </c>
      <c r="J40" s="11"/>
      <c r="K40" s="9"/>
      <c r="L40" s="3"/>
      <c r="M40" s="4"/>
      <c r="N40" s="14">
        <f t="shared" si="3"/>
        <v>0</v>
      </c>
      <c r="O40" s="16">
        <f t="shared" si="1"/>
        <v>0</v>
      </c>
      <c r="P40" s="45"/>
      <c r="Q40" s="110" t="str">
        <f t="shared" si="6"/>
        <v xml:space="preserve"> </v>
      </c>
      <c r="R40" s="140">
        <f>IF(ISERROR(VLOOKUP(B40,Feiertage!$B$5:$B$21,1,FALSE)),WEEKDAY(B40,2),"Feiertag")</f>
        <v>1</v>
      </c>
      <c r="S40" s="141"/>
      <c r="T40" s="73"/>
      <c r="V40" s="65"/>
      <c r="W40" s="65"/>
      <c r="X40" s="65"/>
      <c r="Y40" s="22"/>
    </row>
    <row r="41" spans="1:30" ht="15.75" thickBot="1">
      <c r="A41" s="22"/>
      <c r="B41" s="36">
        <f t="shared" si="4"/>
        <v>43495</v>
      </c>
      <c r="C41" s="34" t="str">
        <f t="shared" si="2"/>
        <v>Di</v>
      </c>
      <c r="D41" s="15">
        <f>IF(OR(E41="F",F41="U",F41="AU"),'meine Daten'!$C$12,IF(C41="Mo",'meine Daten'!$C$5,IF(C41="Di",'meine Daten'!$C$6,IF(C41="Mi",'meine Daten'!$C$7,IF(C41="Do",'meine Daten'!$C$8,IF(C41="Fr",'meine Daten'!$C$9,IF(C41="Sa",'meine Daten'!$C$10,IF(C41="So",'meine Daten'!$C$11))))))))</f>
        <v>0.33333333333333331</v>
      </c>
      <c r="E41" s="49"/>
      <c r="F41" s="13"/>
      <c r="G41" s="5"/>
      <c r="H41" s="6"/>
      <c r="I41" s="15">
        <f t="shared" si="5"/>
        <v>0</v>
      </c>
      <c r="J41" s="5"/>
      <c r="K41" s="6"/>
      <c r="L41" s="10"/>
      <c r="M41" s="6"/>
      <c r="N41" s="100">
        <f t="shared" si="3"/>
        <v>0</v>
      </c>
      <c r="O41" s="75">
        <f t="shared" si="1"/>
        <v>0</v>
      </c>
      <c r="P41" s="46"/>
      <c r="Q41" s="110" t="str">
        <f>IF(F41="Z",-(D41),IF(G41=""," ",IF(O41+P41&gt;D41,O41+P41-D41,IF(O41+P41&lt;D41,-(D41-O41-P41)," "))))</f>
        <v xml:space="preserve"> </v>
      </c>
      <c r="R41" s="140">
        <f>IF(ISERROR(VLOOKUP(B41,Feiertage!$B$5:$B$21,1,FALSE)),WEEKDAY(B41,2),"Feiertag")</f>
        <v>2</v>
      </c>
      <c r="S41" s="141"/>
      <c r="T41" s="74"/>
      <c r="U41" s="64"/>
      <c r="V41" s="65"/>
      <c r="W41" s="65"/>
      <c r="X41" s="65"/>
      <c r="Y41" s="22"/>
    </row>
    <row r="42" spans="1:30"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30"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c r="AA43" s="24"/>
      <c r="AB43" s="24"/>
      <c r="AC43" s="24"/>
      <c r="AD43" s="24"/>
    </row>
    <row r="44" spans="1:30" ht="15.75" thickBot="1">
      <c r="A44" s="22"/>
      <c r="L44" s="24"/>
      <c r="M44" s="24"/>
      <c r="N44" s="171" t="s">
        <v>53</v>
      </c>
      <c r="O44" s="171"/>
      <c r="P44" s="132"/>
      <c r="Q44" s="133" t="str">
        <f>IF(F42+G42=0,"",(Q10+Q43))</f>
        <v/>
      </c>
      <c r="R44" s="38"/>
      <c r="S44" s="66"/>
      <c r="U44" s="24"/>
      <c r="V44" t="s">
        <v>112</v>
      </c>
      <c r="W44" s="30"/>
      <c r="X44" s="30"/>
      <c r="Y44" s="30"/>
      <c r="AA44" s="24"/>
      <c r="AB44" s="22"/>
      <c r="AC44" s="24"/>
      <c r="AD44" s="24"/>
    </row>
    <row r="45" spans="1:30" ht="13.15" customHeight="1">
      <c r="A45" s="22"/>
      <c r="L45" s="24"/>
      <c r="M45" s="24"/>
      <c r="N45" s="24" t="s">
        <v>77</v>
      </c>
      <c r="O45" s="24"/>
      <c r="P45" s="29"/>
      <c r="Q45" s="84"/>
      <c r="R45" s="38"/>
      <c r="S45" s="66"/>
      <c r="T45" s="29"/>
      <c r="AA45" s="24"/>
      <c r="AB45" s="22"/>
      <c r="AC45" s="24"/>
    </row>
    <row r="46" spans="1:30" ht="7.15" customHeight="1" thickBot="1">
      <c r="A46" s="22"/>
      <c r="N46" s="131"/>
      <c r="O46" s="24"/>
      <c r="P46" s="29"/>
      <c r="Q46" s="129"/>
      <c r="R46" s="38"/>
      <c r="S46"/>
      <c r="T46" s="29"/>
      <c r="U46" s="239"/>
      <c r="V46" s="239"/>
      <c r="W46" s="276" t="s">
        <v>110</v>
      </c>
      <c r="X46" s="276"/>
      <c r="Y46" s="276"/>
      <c r="Z46" s="276"/>
    </row>
    <row r="47" spans="1:30" ht="15.75" thickBot="1">
      <c r="A47" s="22"/>
      <c r="N47" s="171" t="s">
        <v>78</v>
      </c>
      <c r="O47" s="24"/>
      <c r="P47" s="29"/>
      <c r="Q47" s="135">
        <f>COUNTIF(F11:F41,"U")</f>
        <v>0</v>
      </c>
      <c r="R47" s="38"/>
      <c r="S47"/>
      <c r="T47" s="29"/>
      <c r="U47" s="239"/>
      <c r="V47" s="239"/>
      <c r="W47" s="276"/>
      <c r="X47" s="276"/>
      <c r="Y47" s="276"/>
      <c r="Z47" s="276"/>
      <c r="AA47" s="24"/>
      <c r="AB47" s="24"/>
      <c r="AC47" s="24"/>
      <c r="AD47" s="24"/>
    </row>
    <row r="48" spans="1:30" ht="22.15" customHeight="1">
      <c r="A48" s="25"/>
      <c r="L48" s="25"/>
      <c r="M48" s="25"/>
      <c r="N48" s="24"/>
      <c r="O48" s="24"/>
      <c r="P48" s="29"/>
      <c r="Q48" s="24"/>
      <c r="R48" s="38"/>
      <c r="S48"/>
      <c r="T48" s="76"/>
      <c r="U48" s="239"/>
      <c r="V48" s="239"/>
      <c r="W48" s="276" t="s">
        <v>102</v>
      </c>
      <c r="X48" s="276"/>
      <c r="Y48" s="276"/>
      <c r="Z48" s="276"/>
      <c r="AA48" s="24"/>
      <c r="AB48" s="24"/>
      <c r="AC48" s="24"/>
      <c r="AD48" s="24"/>
    </row>
    <row r="49" spans="1:26" ht="16.899999999999999" customHeight="1">
      <c r="A49" s="25"/>
      <c r="L49" s="25"/>
      <c r="M49" s="25"/>
      <c r="P49"/>
      <c r="R49" s="172"/>
      <c r="S49"/>
      <c r="T49" s="77"/>
      <c r="U49" s="233"/>
      <c r="V49" s="277" t="s">
        <v>120</v>
      </c>
      <c r="W49" s="277"/>
      <c r="X49" s="277"/>
      <c r="Y49" s="277"/>
      <c r="Z49" s="277"/>
    </row>
    <row r="50" spans="1:26" ht="13.15" customHeight="1">
      <c r="A50" s="25"/>
      <c r="B50" s="25"/>
      <c r="C50" s="25"/>
      <c r="D50" s="25"/>
      <c r="E50" s="25"/>
      <c r="F50" s="25"/>
      <c r="G50" s="25"/>
      <c r="H50" s="25"/>
      <c r="I50" s="25"/>
      <c r="J50" s="25"/>
      <c r="K50" s="25"/>
      <c r="L50" s="25"/>
      <c r="M50" s="25"/>
      <c r="P50"/>
      <c r="R50" s="180"/>
      <c r="S50" s="180"/>
      <c r="T50" s="180"/>
      <c r="U50" s="233"/>
      <c r="V50" s="277"/>
      <c r="W50" s="277"/>
      <c r="X50" s="277"/>
      <c r="Y50" s="277"/>
      <c r="Z50" s="277"/>
    </row>
    <row r="51" spans="1:26" s="40" customFormat="1">
      <c r="A51" s="39"/>
      <c r="B51" s="39"/>
      <c r="C51" s="39"/>
      <c r="D51" s="39"/>
      <c r="E51" s="39"/>
      <c r="F51" s="39"/>
      <c r="G51" s="39"/>
      <c r="H51" s="39"/>
      <c r="I51" s="39"/>
      <c r="J51" s="39"/>
      <c r="K51" s="39"/>
      <c r="L51" s="39"/>
      <c r="M51" s="39"/>
      <c r="R51" s="172"/>
      <c r="S51"/>
      <c r="U51"/>
      <c r="V51"/>
      <c r="W51"/>
      <c r="X51"/>
      <c r="Y51"/>
      <c r="Z51"/>
    </row>
    <row r="52" spans="1:26" ht="12.6" customHeight="1">
      <c r="A52" s="25"/>
      <c r="B52" s="24"/>
      <c r="C52" s="24"/>
      <c r="E52" s="24"/>
      <c r="F52" s="24"/>
      <c r="G52" s="24"/>
      <c r="H52" s="24"/>
      <c r="I52" s="24"/>
      <c r="J52" s="24"/>
      <c r="K52" s="24"/>
      <c r="L52" s="25"/>
      <c r="M52" s="25"/>
      <c r="P52" s="197"/>
      <c r="R52" s="172"/>
      <c r="S52"/>
      <c r="T52" s="77"/>
    </row>
    <row r="53" spans="1:26" ht="9" customHeight="1">
      <c r="A53" s="25"/>
      <c r="B53" s="25"/>
      <c r="C53" s="25"/>
      <c r="D53" s="25"/>
      <c r="E53" s="25"/>
      <c r="F53" s="25"/>
      <c r="G53" s="25"/>
      <c r="H53" s="25"/>
      <c r="I53" s="25"/>
      <c r="J53" s="25"/>
      <c r="K53" s="25"/>
      <c r="L53" s="25"/>
      <c r="M53" s="25"/>
      <c r="P53" s="198"/>
      <c r="Q53" s="196"/>
      <c r="R53" s="180"/>
      <c r="S53" s="180"/>
      <c r="T53" s="180"/>
      <c r="U53" s="40"/>
      <c r="V53" s="40"/>
      <c r="W53" s="40"/>
      <c r="X53" s="40"/>
      <c r="Y53" s="40"/>
      <c r="Z53" s="40"/>
    </row>
    <row r="54" spans="1:26" s="40" customFormat="1">
      <c r="A54" s="39"/>
      <c r="B54" s="39"/>
      <c r="C54" s="39"/>
      <c r="D54" s="39"/>
      <c r="E54" s="39"/>
      <c r="F54" s="39"/>
      <c r="G54" s="39"/>
      <c r="H54" s="39"/>
      <c r="I54" s="39"/>
      <c r="J54" s="39"/>
      <c r="K54" s="39"/>
      <c r="L54" s="39"/>
      <c r="M54" s="39"/>
      <c r="N54"/>
      <c r="O54"/>
      <c r="P54" s="31"/>
      <c r="Q54"/>
      <c r="R54" s="172"/>
      <c r="S54"/>
    </row>
    <row r="55" spans="1:26" s="40" customFormat="1">
      <c r="A55" s="39"/>
      <c r="B55" s="173"/>
      <c r="C55" s="173"/>
      <c r="D55" s="173"/>
      <c r="E55" s="39"/>
      <c r="F55" s="39"/>
      <c r="G55" s="39"/>
      <c r="H55" s="39"/>
      <c r="J55" s="39"/>
      <c r="K55" s="39"/>
      <c r="L55" s="39"/>
      <c r="M55" s="39"/>
      <c r="N55" s="39"/>
      <c r="O55" s="39"/>
      <c r="P55" s="41"/>
      <c r="Q55" s="39"/>
      <c r="R55" s="56"/>
      <c r="S55" s="57"/>
    </row>
    <row r="56" spans="1:26" s="40" customFormat="1">
      <c r="A56" s="39"/>
      <c r="B56" s="42"/>
      <c r="C56" s="43"/>
      <c r="D56" s="43"/>
      <c r="E56" s="39"/>
      <c r="F56" s="39"/>
      <c r="G56" s="39"/>
      <c r="H56" s="39"/>
      <c r="J56" s="39"/>
      <c r="K56" s="39"/>
      <c r="L56" s="39"/>
      <c r="M56" s="39"/>
      <c r="N56" s="39"/>
      <c r="O56" s="39"/>
      <c r="P56" s="41"/>
      <c r="Q56" s="39"/>
      <c r="R56" s="56"/>
      <c r="S56" s="57"/>
    </row>
    <row r="57" spans="1:26" s="40" customFormat="1">
      <c r="A57" s="39"/>
      <c r="B57" s="42"/>
      <c r="C57" s="43"/>
      <c r="D57" s="43"/>
      <c r="E57" s="39"/>
      <c r="F57" s="39"/>
      <c r="G57" s="39"/>
      <c r="H57" s="39"/>
      <c r="J57" s="174"/>
      <c r="K57" s="39"/>
      <c r="L57" s="39"/>
      <c r="M57" s="39"/>
      <c r="N57" s="39"/>
      <c r="O57" s="39"/>
      <c r="P57" s="41"/>
      <c r="Q57" s="39"/>
      <c r="R57" s="56"/>
      <c r="S57" s="57"/>
    </row>
    <row r="58" spans="1:26" s="40" customFormat="1">
      <c r="B58" s="42"/>
      <c r="C58" s="43"/>
      <c r="D58" s="43"/>
      <c r="J58" s="174"/>
      <c r="K58" s="174"/>
      <c r="L58" s="174"/>
      <c r="M58" s="174"/>
      <c r="N58" s="174"/>
      <c r="O58" s="174"/>
      <c r="P58" s="44"/>
      <c r="R58" s="56"/>
      <c r="S58" s="57"/>
    </row>
    <row r="59" spans="1:26" s="40" customFormat="1">
      <c r="B59" s="42"/>
      <c r="C59" s="43"/>
      <c r="D59" s="43"/>
      <c r="P59" s="44"/>
      <c r="R59" s="56"/>
      <c r="S59" s="57"/>
    </row>
    <row r="60" spans="1:26" s="40" customFormat="1">
      <c r="B60" s="42"/>
      <c r="C60" s="43"/>
      <c r="D60" s="43"/>
      <c r="K60" s="42"/>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42"/>
      <c r="C63" s="43"/>
      <c r="D63" s="43"/>
      <c r="P63" s="44"/>
      <c r="R63" s="56"/>
      <c r="S63" s="57"/>
    </row>
    <row r="64" spans="1:26" s="40" customFormat="1">
      <c r="B64" s="42"/>
      <c r="C64" s="43"/>
      <c r="D64" s="43"/>
      <c r="P64" s="44"/>
      <c r="R64" s="56"/>
      <c r="S64" s="57"/>
    </row>
    <row r="65" spans="2:26" s="40" customFormat="1">
      <c r="B65" s="42"/>
      <c r="C65" s="43"/>
      <c r="D65" s="43"/>
      <c r="P65" s="44"/>
      <c r="R65" s="56"/>
      <c r="S65" s="57"/>
    </row>
    <row r="66" spans="2:26" s="40" customFormat="1">
      <c r="B66" s="42"/>
      <c r="C66" s="43"/>
      <c r="D66" s="43"/>
      <c r="P66" s="44"/>
      <c r="R66" s="56"/>
      <c r="S66" s="57"/>
    </row>
    <row r="67" spans="2:26" s="40" customFormat="1">
      <c r="B67" s="175"/>
      <c r="P67" s="44"/>
      <c r="R67" s="56"/>
      <c r="S67" s="57"/>
    </row>
    <row r="68" spans="2:26" s="40" customFormat="1">
      <c r="P68" s="44"/>
      <c r="R68" s="56"/>
      <c r="S68" s="57"/>
      <c r="T68"/>
      <c r="U68"/>
      <c r="V68"/>
      <c r="W68"/>
      <c r="X68"/>
      <c r="Y68"/>
      <c r="Z68"/>
    </row>
    <row r="78" spans="2:26">
      <c r="T78" s="40"/>
    </row>
  </sheetData>
  <sheetProtection password="CA4D" sheet="1" objects="1" scenarios="1" selectLockedCells="1"/>
  <mergeCells count="13">
    <mergeCell ref="W48:Z48"/>
    <mergeCell ref="V49:Z50"/>
    <mergeCell ref="W46:Z47"/>
    <mergeCell ref="P4:Q4"/>
    <mergeCell ref="J8:K8"/>
    <mergeCell ref="L8:M8"/>
    <mergeCell ref="P7:P8"/>
    <mergeCell ref="B10:P10"/>
    <mergeCell ref="B7:B9"/>
    <mergeCell ref="C7:C9"/>
    <mergeCell ref="E7:E9"/>
    <mergeCell ref="F7:F9"/>
    <mergeCell ref="D7:D9"/>
  </mergeCells>
  <conditionalFormatting sqref="C11:C41 E11:E41">
    <cfRule type="cellIs" dxfId="272" priority="47" operator="equal">
      <formula>"SO"</formula>
    </cfRule>
    <cfRule type="cellIs" dxfId="271" priority="48" operator="equal">
      <formula>"SA"</formula>
    </cfRule>
  </conditionalFormatting>
  <conditionalFormatting sqref="I11:P11">
    <cfRule type="cellIs" dxfId="270" priority="46" operator="equal">
      <formula>"F"</formula>
    </cfRule>
  </conditionalFormatting>
  <conditionalFormatting sqref="F11:F41">
    <cfRule type="cellIs" dxfId="269" priority="37" operator="equal">
      <formula>"SO"</formula>
    </cfRule>
    <cfRule type="cellIs" dxfId="268" priority="38" operator="equal">
      <formula>"SA"</formula>
    </cfRule>
  </conditionalFormatting>
  <conditionalFormatting sqref="D11:D41">
    <cfRule type="cellIs" dxfId="267" priority="36" operator="equal">
      <formula>"F"</formula>
    </cfRule>
  </conditionalFormatting>
  <conditionalFormatting sqref="O11:O41">
    <cfRule type="cellIs" dxfId="266" priority="35" operator="greaterThan">
      <formula>0.416666666666667</formula>
    </cfRule>
  </conditionalFormatting>
  <conditionalFormatting sqref="O41">
    <cfRule type="expression" dxfId="265" priority="31">
      <formula>AND($D41&lt;&gt;0,AND($F41="",$E41="",$G41=""))</formula>
    </cfRule>
  </conditionalFormatting>
  <conditionalFormatting sqref="O11:O40">
    <cfRule type="expression" dxfId="264" priority="29">
      <formula>AND($D11&lt;&gt;0,AND($F11="",$E11="",$G11=""))</formula>
    </cfRule>
  </conditionalFormatting>
  <conditionalFormatting sqref="T11">
    <cfRule type="cellIs" dxfId="263" priority="28" operator="equal">
      <formula>"F"</formula>
    </cfRule>
  </conditionalFormatting>
  <conditionalFormatting sqref="Q11:Q41">
    <cfRule type="cellIs" dxfId="262" priority="6" operator="equal">
      <formula>0</formula>
    </cfRule>
  </conditionalFormatting>
  <conditionalFormatting sqref="G11:H11">
    <cfRule type="cellIs" dxfId="261" priority="25" operator="equal">
      <formula>"F"</formula>
    </cfRule>
  </conditionalFormatting>
  <conditionalFormatting sqref="N12:N40">
    <cfRule type="cellIs" dxfId="260" priority="18" operator="equal">
      <formula>"F"</formula>
    </cfRule>
  </conditionalFormatting>
  <conditionalFormatting sqref="O5">
    <cfRule type="containsText" dxfId="259" priority="13" operator="containsText" text="bedeutet:">
      <formula>NOT(ISERROR(SEARCH("bedeutet:",O5)))</formula>
    </cfRule>
    <cfRule type="containsText" dxfId="258" priority="14" operator="containsText" text="bedeutet:">
      <formula>NOT(ISERROR(SEARCH("bedeutet:",O5)))</formula>
    </cfRule>
    <cfRule type="containsText" dxfId="257" priority="15" operator="containsText" text="bedeutet:">
      <formula>NOT(ISERROR(SEARCH("bedeutet:",O5)))</formula>
    </cfRule>
    <cfRule type="cellIs" dxfId="256" priority="16" operator="equal">
      <formula>"bedeutet:"</formula>
    </cfRule>
    <cfRule type="cellIs" dxfId="255" priority="17" operator="equal">
      <formula>"bedeutet:"</formula>
    </cfRule>
  </conditionalFormatting>
  <conditionalFormatting sqref="O41">
    <cfRule type="expression" dxfId="254" priority="12">
      <formula>AND($D41&lt;&gt;0,AND($F41="",$E41="",$G41=""))</formula>
    </cfRule>
  </conditionalFormatting>
  <conditionalFormatting sqref="Q10:Q42">
    <cfRule type="cellIs" dxfId="253" priority="11" operator="lessThan">
      <formula>0</formula>
    </cfRule>
  </conditionalFormatting>
  <conditionalFormatting sqref="Q44:Q47">
    <cfRule type="cellIs" dxfId="252" priority="9" operator="equal">
      <formula>0</formula>
    </cfRule>
  </conditionalFormatting>
  <conditionalFormatting sqref="Q43">
    <cfRule type="cellIs" dxfId="251" priority="8" operator="equal">
      <formula>0</formula>
    </cfRule>
  </conditionalFormatting>
  <conditionalFormatting sqref="J11">
    <cfRule type="expression" dxfId="250" priority="3">
      <formula>$S$11=1</formula>
    </cfRule>
  </conditionalFormatting>
  <conditionalFormatting sqref="B11:B41">
    <cfRule type="timePeriod" dxfId="249" priority="2" timePeriod="today">
      <formula>FLOOR(B11,1)=TODAY()</formula>
    </cfRule>
  </conditionalFormatting>
  <conditionalFormatting sqref="G12">
    <cfRule type="expression" dxfId="248" priority="1">
      <formula>($S$12)*1&gt;0.54</formula>
    </cfRule>
  </conditionalFormatting>
  <hyperlinks>
    <hyperlink ref="W46:Z47" r:id="rId1" display="„Der Arbeitszeit-Checker“ von Simone Back für www.arbeitszeit-klug-gestalten.de " xr:uid="{00000000-0004-0000-0200-000000000000}"/>
    <hyperlink ref="W48:Z48" r:id="rId2" display="ist lizensiert unter einer Creative Commons Lizenz CC BY SA 4.0 " xr:uid="{00000000-0004-0000-0200-000001000000}"/>
  </hyperlinks>
  <pageMargins left="0.39370078740157483" right="0.39370078740157483" top="0.98425196850393704" bottom="0.39370078740157483" header="0.31496062992125984" footer="0.31496062992125984"/>
  <pageSetup paperSize="9" scale="68" orientation="landscape" r:id="rId3"/>
  <ignoredErrors>
    <ignoredError sqref="B12:B41 E12:E40 F42" unlockedFormula="1"/>
    <ignoredError sqref="G42" formulaRange="1" unlockedFormula="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AA77"/>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7"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43496</v>
      </c>
      <c r="T1" s="154">
        <f>B11</f>
        <v>43496</v>
      </c>
    </row>
    <row r="2" spans="1:27" ht="15.6" customHeight="1">
      <c r="A2" s="22"/>
      <c r="B2" s="155"/>
      <c r="C2" s="22"/>
      <c r="D2" s="22"/>
      <c r="E2" s="156"/>
      <c r="F2" s="216"/>
      <c r="G2" s="158"/>
      <c r="H2" s="19"/>
      <c r="I2" s="19"/>
      <c r="N2" s="31"/>
      <c r="O2" s="31"/>
      <c r="P2"/>
      <c r="Q2" s="31"/>
      <c r="R2"/>
      <c r="S2"/>
      <c r="T2" s="159"/>
    </row>
    <row r="3" spans="1:27">
      <c r="A3" s="22"/>
      <c r="B3" s="151"/>
      <c r="C3" s="94"/>
      <c r="D3" s="94"/>
      <c r="E3" s="156" t="s">
        <v>56</v>
      </c>
      <c r="F3" s="216" t="s">
        <v>57</v>
      </c>
      <c r="G3" s="158" t="s">
        <v>67</v>
      </c>
      <c r="H3" s="20"/>
      <c r="I3" s="20"/>
      <c r="N3" s="31"/>
      <c r="O3" s="31"/>
      <c r="P3" s="95"/>
      <c r="Q3" s="96"/>
      <c r="R3"/>
      <c r="S3"/>
    </row>
    <row r="4" spans="1:27" ht="14.45" customHeight="1">
      <c r="A4" s="22"/>
      <c r="B4" s="160"/>
      <c r="C4" s="161"/>
      <c r="D4" s="161"/>
      <c r="E4" s="65"/>
      <c r="F4" s="216" t="s">
        <v>68</v>
      </c>
      <c r="G4" s="158" t="s">
        <v>69</v>
      </c>
      <c r="H4" s="20"/>
      <c r="I4" s="20"/>
      <c r="J4" s="19"/>
      <c r="K4" s="19"/>
      <c r="N4" s="31"/>
      <c r="O4" s="97" t="s">
        <v>70</v>
      </c>
      <c r="P4" s="278" t="s">
        <v>71</v>
      </c>
      <c r="Q4" s="278"/>
      <c r="R4"/>
      <c r="S4"/>
      <c r="AA4" s="172"/>
    </row>
    <row r="5" spans="1:27" ht="14.45" customHeight="1">
      <c r="A5" s="22"/>
      <c r="B5" s="155"/>
      <c r="C5" s="22"/>
      <c r="D5" s="22"/>
      <c r="E5" s="65"/>
      <c r="F5" s="216" t="s">
        <v>58</v>
      </c>
      <c r="G5" s="158" t="s">
        <v>72</v>
      </c>
      <c r="H5" s="19"/>
      <c r="I5" s="19"/>
      <c r="J5" s="19"/>
      <c r="K5" s="19"/>
      <c r="L5" s="19"/>
      <c r="M5" s="19"/>
      <c r="N5" s="31"/>
      <c r="O5" s="98" t="s">
        <v>70</v>
      </c>
      <c r="P5" s="99" t="s">
        <v>73</v>
      </c>
      <c r="Q5" s="99"/>
      <c r="R5"/>
      <c r="S5"/>
      <c r="AA5" s="172"/>
    </row>
    <row r="6" spans="1:27" ht="10.15" customHeight="1" thickBot="1">
      <c r="A6" s="22"/>
      <c r="B6" s="155"/>
      <c r="C6" s="22"/>
      <c r="D6" s="22"/>
      <c r="E6" s="22"/>
      <c r="F6" s="19"/>
      <c r="G6" s="19"/>
      <c r="H6" s="19"/>
      <c r="I6" s="19"/>
      <c r="J6" s="19"/>
      <c r="K6" s="19"/>
      <c r="L6" s="19"/>
      <c r="M6" s="19"/>
      <c r="N6" s="19"/>
      <c r="O6" s="19"/>
      <c r="P6" s="26"/>
      <c r="Q6" s="19"/>
      <c r="R6" s="53"/>
      <c r="AA6" s="172"/>
    </row>
    <row r="7" spans="1:27"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c r="AA7" s="172"/>
    </row>
    <row r="8" spans="1:27"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7"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7" ht="15.75" customHeight="1" thickBot="1">
      <c r="A10" s="22"/>
      <c r="B10" s="285" t="s">
        <v>93</v>
      </c>
      <c r="C10" s="286"/>
      <c r="D10" s="286"/>
      <c r="E10" s="286"/>
      <c r="F10" s="286"/>
      <c r="G10" s="286"/>
      <c r="H10" s="286"/>
      <c r="I10" s="286"/>
      <c r="J10" s="286"/>
      <c r="K10" s="286"/>
      <c r="L10" s="286"/>
      <c r="M10" s="286"/>
      <c r="N10" s="286"/>
      <c r="O10" s="286"/>
      <c r="P10" s="287"/>
      <c r="Q10" s="177" t="str">
        <f>Jan!Q44</f>
        <v/>
      </c>
      <c r="R10" s="53"/>
      <c r="T10" s="103"/>
      <c r="W10" s="232"/>
      <c r="X10" s="232"/>
      <c r="Y10" s="232"/>
      <c r="Z10" s="232"/>
    </row>
    <row r="11" spans="1:27">
      <c r="A11" s="22"/>
      <c r="B11" s="109">
        <f>Jan!B11+31</f>
        <v>43496</v>
      </c>
      <c r="C11" s="104" t="str">
        <f>TEXT(B11,"TTT")</f>
        <v>Mi</v>
      </c>
      <c r="D11" s="105">
        <f>IF(OR(E11="F",F11="U",F11="AU"),'meine Daten'!$C$12,IF(C11="Mo",'meine Daten'!$C$13,IF(C11="Di",'meine Daten'!$C$14,IF(C11="Mi",'meine Daten'!$C$15,IF(C11="Do",'meine Daten'!$C$16,IF(C11="Fr",'meine Daten'!$C$17,IF(C11="Sa",'meine Daten'!$C$18,IF(C11="So",'meine Daten'!$C$19))))))))</f>
        <v>0.33333333333333331</v>
      </c>
      <c r="E11" s="106" t="str">
        <f t="shared" ref="E11:E37" si="0">IF(R11="Feiertag","F","")</f>
        <v/>
      </c>
      <c r="F11" s="107"/>
      <c r="G11" s="1"/>
      <c r="H11" s="2"/>
      <c r="I11" s="105">
        <f>H11-G11</f>
        <v>0</v>
      </c>
      <c r="J11" s="108"/>
      <c r="K11" s="9"/>
      <c r="L11" s="108"/>
      <c r="M11" s="7"/>
      <c r="N11" s="105">
        <f>K11-J11+L11+M11</f>
        <v>0</v>
      </c>
      <c r="O11" s="78">
        <f t="shared" ref="O11:O37" si="1">I11-N11</f>
        <v>0</v>
      </c>
      <c r="P11" s="79"/>
      <c r="Q11" s="110" t="str">
        <f>IF(F11="Z",-(D11),IF(G11=""," ",IF(O11+P11&gt;D11,O11+P11-D11,IF(O11+P11&lt;D11,-(D11-O11-P11)," "))))</f>
        <v xml:space="preserve"> </v>
      </c>
      <c r="R11" s="147">
        <f>IF(ISERROR(VLOOKUP(B11,Feiertage!$B$5:$B$21,1,FALSE)),WEEKDAY(B11,2),"Feiertag")</f>
        <v>3</v>
      </c>
      <c r="S11" s="55">
        <f>IF(G11="",0,(O11+P11-D11)*24)</f>
        <v>0</v>
      </c>
      <c r="T11" s="166"/>
      <c r="W11" s="232"/>
      <c r="X11" s="232"/>
      <c r="Y11" s="232"/>
      <c r="Z11" s="232"/>
    </row>
    <row r="12" spans="1:27">
      <c r="A12" s="22"/>
      <c r="B12" s="109">
        <f>B11+1</f>
        <v>43497</v>
      </c>
      <c r="C12" s="33" t="str">
        <f t="shared" ref="C12:C37" si="2">TEXT(B12,"TTT")</f>
        <v>Do</v>
      </c>
      <c r="D12" s="14">
        <f>IF(OR(E12="F",F12="U",F12="AU"),'meine Daten'!$C$12,IF(C12="Mo",'meine Daten'!$C$13,IF(C12="Di",'meine Daten'!$C$14,IF(C12="Mi",'meine Daten'!$C$15,IF(C12="Do",'meine Daten'!$C$16,IF(C12="Fr",'meine Daten'!$C$17,IF(C12="Sa",'meine Daten'!$C$18,IF(C12="So",'meine Daten'!$C$19))))))))</f>
        <v>0.33333333333333331</v>
      </c>
      <c r="E12" s="48" t="str">
        <f t="shared" si="0"/>
        <v/>
      </c>
      <c r="F12" s="12"/>
      <c r="G12" s="3"/>
      <c r="H12" s="4"/>
      <c r="I12" s="14">
        <f>H12-G12</f>
        <v>0</v>
      </c>
      <c r="J12" s="3"/>
      <c r="K12" s="4"/>
      <c r="L12" s="3"/>
      <c r="M12" s="4"/>
      <c r="N12" s="14">
        <f t="shared" ref="N12:N37" si="3">K12-J12+L12+M12</f>
        <v>0</v>
      </c>
      <c r="O12" s="16">
        <f t="shared" si="1"/>
        <v>0</v>
      </c>
      <c r="P12" s="45"/>
      <c r="Q12" s="110" t="str">
        <f t="shared" ref="Q12:Q39" si="4">IF(F12="Z",-(D12),IF(G12=""," ",IF(O12+P12&gt;D12,O12+P12-D12,IF(O12+P12&lt;D12,-(D12-O12-P12)," "))))</f>
        <v xml:space="preserve"> </v>
      </c>
      <c r="R12" s="147">
        <f>IF(ISERROR(VLOOKUP(B12,Feiertage!$B$5:$B$21,1,FALSE)),WEEKDAY(B12,2),"Feiertag")</f>
        <v>4</v>
      </c>
      <c r="S12" s="55">
        <f>S11+IF(F12="Z",-(#REF!*24),IF(G12="",0,(O12+P12-D12)*24))</f>
        <v>0</v>
      </c>
      <c r="T12" s="167"/>
      <c r="W12" s="232"/>
      <c r="X12" s="232"/>
      <c r="Y12" s="232"/>
      <c r="Z12" s="232"/>
    </row>
    <row r="13" spans="1:27">
      <c r="A13" s="22"/>
      <c r="B13" s="35">
        <f t="shared" ref="B13:B37" si="5">B12+1</f>
        <v>43498</v>
      </c>
      <c r="C13" s="33" t="str">
        <f t="shared" si="2"/>
        <v>Fr</v>
      </c>
      <c r="D13" s="14">
        <f>IF(OR(E13="F",F13="U",F13="AU"),'meine Daten'!$C$12,IF(C13="Mo",'meine Daten'!$C$13,IF(C13="Di",'meine Daten'!$C$14,IF(C13="Mi",'meine Daten'!$C$15,IF(C13="Do",'meine Daten'!$C$16,IF(C13="Fr",'meine Daten'!$C$17,IF(C13="Sa",'meine Daten'!$C$18,IF(C13="So",'meine Daten'!$C$19))))))))</f>
        <v>0.33333333333333331</v>
      </c>
      <c r="E13" s="48" t="str">
        <f t="shared" si="0"/>
        <v/>
      </c>
      <c r="F13" s="12"/>
      <c r="G13" s="3"/>
      <c r="H13" s="4"/>
      <c r="I13" s="14">
        <f t="shared" ref="I13:I37" si="6">H13-G13</f>
        <v>0</v>
      </c>
      <c r="J13" s="3"/>
      <c r="K13" s="4"/>
      <c r="L13" s="3"/>
      <c r="M13" s="4"/>
      <c r="N13" s="14">
        <f t="shared" si="3"/>
        <v>0</v>
      </c>
      <c r="O13" s="16">
        <f t="shared" si="1"/>
        <v>0</v>
      </c>
      <c r="P13" s="45"/>
      <c r="Q13" s="110" t="str">
        <f t="shared" si="4"/>
        <v xml:space="preserve"> </v>
      </c>
      <c r="R13" s="147">
        <f>IF(ISERROR(VLOOKUP(B13,Feiertage!$B$5:$B$21,1,FALSE)),WEEKDAY(B13,2),"Feiertag")</f>
        <v>5</v>
      </c>
      <c r="S13" s="55">
        <f>S12+IF(F13="Z",-(#REF!*24),IF(G13="",0,(O13+P13-D13)*24))</f>
        <v>0</v>
      </c>
      <c r="T13" s="167"/>
    </row>
    <row r="14" spans="1:27">
      <c r="A14" s="22"/>
      <c r="B14" s="35">
        <f t="shared" si="5"/>
        <v>43499</v>
      </c>
      <c r="C14" s="33" t="str">
        <f t="shared" si="2"/>
        <v>Sa</v>
      </c>
      <c r="D14" s="14">
        <f>IF(OR(E14="F",F14="U",F14="AU"),'meine Daten'!$C$12,IF(C14="Mo",'meine Daten'!$C$13,IF(C14="Di",'meine Daten'!$C$14,IF(C14="Mi",'meine Daten'!$C$15,IF(C14="Do",'meine Daten'!$C$16,IF(C14="Fr",'meine Daten'!$C$17,IF(C14="Sa",'meine Daten'!$C$18,IF(C14="So",'meine Daten'!$C$19))))))))</f>
        <v>0</v>
      </c>
      <c r="E14" s="48" t="str">
        <f t="shared" si="0"/>
        <v/>
      </c>
      <c r="F14" s="12"/>
      <c r="G14" s="3"/>
      <c r="H14" s="4"/>
      <c r="I14" s="14">
        <f t="shared" si="6"/>
        <v>0</v>
      </c>
      <c r="J14" s="3"/>
      <c r="K14" s="4"/>
      <c r="L14" s="3"/>
      <c r="M14" s="4"/>
      <c r="N14" s="14">
        <f t="shared" si="3"/>
        <v>0</v>
      </c>
      <c r="O14" s="16">
        <f t="shared" si="1"/>
        <v>0</v>
      </c>
      <c r="P14" s="45"/>
      <c r="Q14" s="110" t="str">
        <f t="shared" si="4"/>
        <v xml:space="preserve"> </v>
      </c>
      <c r="R14" s="147">
        <f>IF(ISERROR(VLOOKUP(B14,Feiertage!$B$5:$B$21,1,FALSE)),WEEKDAY(B14,2),"Feiertag")</f>
        <v>6</v>
      </c>
      <c r="S14" s="55">
        <f>S13+IF(F14="Z",-(#REF!*24),IF(G14="",0,(O14+P14-D14)*24))</f>
        <v>0</v>
      </c>
      <c r="T14" s="167"/>
    </row>
    <row r="15" spans="1:27">
      <c r="A15" s="22"/>
      <c r="B15" s="35">
        <f t="shared" si="5"/>
        <v>43500</v>
      </c>
      <c r="C15" s="33" t="str">
        <f t="shared" si="2"/>
        <v>So</v>
      </c>
      <c r="D15" s="14">
        <f>IF(OR(E15="F",F15="U",F15="AU"),'meine Daten'!$C$12,IF(C15="Mo",'meine Daten'!$C$13,IF(C15="Di",'meine Daten'!$C$14,IF(C15="Mi",'meine Daten'!$C$15,IF(C15="Do",'meine Daten'!$C$16,IF(C15="Fr",'meine Daten'!$C$17,IF(C15="Sa",'meine Daten'!$C$18,IF(C15="So",'meine Daten'!$C$19))))))))</f>
        <v>0</v>
      </c>
      <c r="E15" s="48" t="str">
        <f t="shared" si="0"/>
        <v/>
      </c>
      <c r="F15" s="12"/>
      <c r="G15" s="3"/>
      <c r="H15" s="4"/>
      <c r="I15" s="14">
        <f t="shared" si="6"/>
        <v>0</v>
      </c>
      <c r="J15" s="3"/>
      <c r="K15" s="4"/>
      <c r="L15" s="3"/>
      <c r="M15" s="4"/>
      <c r="N15" s="14">
        <f t="shared" si="3"/>
        <v>0</v>
      </c>
      <c r="O15" s="16">
        <f t="shared" si="1"/>
        <v>0</v>
      </c>
      <c r="P15" s="45"/>
      <c r="Q15" s="110" t="str">
        <f t="shared" si="4"/>
        <v xml:space="preserve"> </v>
      </c>
      <c r="R15" s="147">
        <f>IF(ISERROR(VLOOKUP(B15,Feiertage!$B$5:$B$21,1,FALSE)),WEEKDAY(B15,2),"Feiertag")</f>
        <v>7</v>
      </c>
      <c r="S15" s="55">
        <f>S14+IF(F15="Z",-(#REF!*24),IF(G15="",0,(O15+P15-D15)*24))</f>
        <v>0</v>
      </c>
      <c r="T15" s="72"/>
    </row>
    <row r="16" spans="1:27">
      <c r="A16" s="22"/>
      <c r="B16" s="35">
        <f t="shared" si="5"/>
        <v>43501</v>
      </c>
      <c r="C16" s="33" t="str">
        <f t="shared" si="2"/>
        <v>Mo</v>
      </c>
      <c r="D16" s="14">
        <f>IF(OR(E16="F",F16="U",F16="AU"),'meine Daten'!$C$12,IF(C16="Mo",'meine Daten'!$C$13,IF(C16="Di",'meine Daten'!$C$14,IF(C16="Mi",'meine Daten'!$C$15,IF(C16="Do",'meine Daten'!$C$16,IF(C16="Fr",'meine Daten'!$C$17,IF(C16="Sa",'meine Daten'!$C$18,IF(C16="So",'meine Daten'!$C$19))))))))</f>
        <v>0.33333333333333331</v>
      </c>
      <c r="E16" s="48" t="str">
        <f t="shared" si="0"/>
        <v/>
      </c>
      <c r="F16" s="12"/>
      <c r="G16" s="3"/>
      <c r="H16" s="4"/>
      <c r="I16" s="14">
        <f t="shared" si="6"/>
        <v>0</v>
      </c>
      <c r="J16" s="3"/>
      <c r="K16" s="4"/>
      <c r="L16" s="3"/>
      <c r="M16" s="4"/>
      <c r="N16" s="14">
        <f t="shared" si="3"/>
        <v>0</v>
      </c>
      <c r="O16" s="16">
        <f t="shared" si="1"/>
        <v>0</v>
      </c>
      <c r="P16" s="45"/>
      <c r="Q16" s="110" t="str">
        <f t="shared" si="4"/>
        <v xml:space="preserve"> </v>
      </c>
      <c r="R16" s="147">
        <f>IF(ISERROR(VLOOKUP(B16,Feiertage!$B$5:$B$21,1,FALSE)),WEEKDAY(B16,2),"Feiertag")</f>
        <v>1</v>
      </c>
      <c r="S16" s="55">
        <f>S15+IF(F16="Z",-(#REF!*24),IF(G16="",0,(O16+P16-D16)*24))</f>
        <v>0</v>
      </c>
      <c r="T16" s="72"/>
    </row>
    <row r="17" spans="1:20">
      <c r="A17" s="22"/>
      <c r="B17" s="35">
        <f t="shared" si="5"/>
        <v>43502</v>
      </c>
      <c r="C17" s="33" t="str">
        <f t="shared" si="2"/>
        <v>Di</v>
      </c>
      <c r="D17" s="14">
        <f>IF(OR(E17="F",F17="U",F17="AU"),'meine Daten'!$C$12,IF(C17="Mo",'meine Daten'!$C$13,IF(C17="Di",'meine Daten'!$C$14,IF(C17="Mi",'meine Daten'!$C$15,IF(C17="Do",'meine Daten'!$C$16,IF(C17="Fr",'meine Daten'!$C$17,IF(C17="Sa",'meine Daten'!$C$18,IF(C17="So",'meine Daten'!$C$19))))))))</f>
        <v>0.33333333333333331</v>
      </c>
      <c r="E17" s="48" t="str">
        <f t="shared" si="0"/>
        <v/>
      </c>
      <c r="F17" s="12"/>
      <c r="G17" s="3"/>
      <c r="H17" s="4"/>
      <c r="I17" s="14">
        <f t="shared" si="6"/>
        <v>0</v>
      </c>
      <c r="J17" s="1"/>
      <c r="K17" s="2"/>
      <c r="L17" s="3"/>
      <c r="M17" s="4"/>
      <c r="N17" s="14">
        <f t="shared" si="3"/>
        <v>0</v>
      </c>
      <c r="O17" s="16">
        <f t="shared" si="1"/>
        <v>0</v>
      </c>
      <c r="P17" s="45"/>
      <c r="Q17" s="110" t="str">
        <f t="shared" si="4"/>
        <v xml:space="preserve"> </v>
      </c>
      <c r="R17" s="147">
        <f>IF(ISERROR(VLOOKUP(B17,Feiertage!$B$5:$B$21,1,FALSE)),WEEKDAY(B17,2),"Feiertag")</f>
        <v>2</v>
      </c>
      <c r="S17" s="55">
        <f>S16+IF(F17="Z",-(#REF!*24),IF(G17="",0,(O17+P17-D17)*24))</f>
        <v>0</v>
      </c>
      <c r="T17" s="72"/>
    </row>
    <row r="18" spans="1:20">
      <c r="A18" s="22"/>
      <c r="B18" s="35">
        <f t="shared" si="5"/>
        <v>43503</v>
      </c>
      <c r="C18" s="33" t="str">
        <f t="shared" si="2"/>
        <v>Mi</v>
      </c>
      <c r="D18" s="14">
        <f>IF(OR(E18="F",F18="U",F18="AU"),'meine Daten'!$C$12,IF(C18="Mo",'meine Daten'!$C$13,IF(C18="Di",'meine Daten'!$C$14,IF(C18="Mi",'meine Daten'!$C$15,IF(C18="Do",'meine Daten'!$C$16,IF(C18="Fr",'meine Daten'!$C$17,IF(C18="Sa",'meine Daten'!$C$18,IF(C18="So",'meine Daten'!$C$19))))))))</f>
        <v>0.33333333333333331</v>
      </c>
      <c r="E18" s="48" t="str">
        <f t="shared" si="0"/>
        <v/>
      </c>
      <c r="F18" s="12"/>
      <c r="G18" s="3"/>
      <c r="H18" s="4"/>
      <c r="I18" s="14">
        <f t="shared" si="6"/>
        <v>0</v>
      </c>
      <c r="J18" s="3"/>
      <c r="K18" s="4"/>
      <c r="L18" s="3"/>
      <c r="M18" s="4"/>
      <c r="N18" s="14">
        <f t="shared" si="3"/>
        <v>0</v>
      </c>
      <c r="O18" s="16">
        <f t="shared" si="1"/>
        <v>0</v>
      </c>
      <c r="P18" s="45"/>
      <c r="Q18" s="110" t="str">
        <f t="shared" si="4"/>
        <v xml:space="preserve"> </v>
      </c>
      <c r="R18" s="147">
        <f>IF(ISERROR(VLOOKUP(B18,Feiertage!$B$5:$B$21,1,FALSE)),WEEKDAY(B18,2),"Feiertag")</f>
        <v>3</v>
      </c>
      <c r="S18" s="55">
        <f>S17+IF(F18="Z",-(#REF!*24),IF(G18="",0,(O18+P18-D18)*24))</f>
        <v>0</v>
      </c>
      <c r="T18" s="72"/>
    </row>
    <row r="19" spans="1:20">
      <c r="A19" s="22"/>
      <c r="B19" s="35">
        <f t="shared" si="5"/>
        <v>43504</v>
      </c>
      <c r="C19" s="33" t="str">
        <f t="shared" si="2"/>
        <v>Do</v>
      </c>
      <c r="D19" s="14">
        <f>IF(OR(E19="F",F19="U",F19="AU"),'meine Daten'!$C$12,IF(C19="Mo",'meine Daten'!$C$13,IF(C19="Di",'meine Daten'!$C$14,IF(C19="Mi",'meine Daten'!$C$15,IF(C19="Do",'meine Daten'!$C$16,IF(C19="Fr",'meine Daten'!$C$17,IF(C19="Sa",'meine Daten'!$C$18,IF(C19="So",'meine Daten'!$C$19))))))))</f>
        <v>0.33333333333333331</v>
      </c>
      <c r="E19" s="48" t="str">
        <f t="shared" si="0"/>
        <v/>
      </c>
      <c r="F19" s="12"/>
      <c r="G19" s="3"/>
      <c r="H19" s="4"/>
      <c r="I19" s="14">
        <f t="shared" si="6"/>
        <v>0</v>
      </c>
      <c r="J19" s="1"/>
      <c r="K19" s="2"/>
      <c r="L19" s="3"/>
      <c r="M19" s="4"/>
      <c r="N19" s="14">
        <f t="shared" si="3"/>
        <v>0</v>
      </c>
      <c r="O19" s="16">
        <f t="shared" si="1"/>
        <v>0</v>
      </c>
      <c r="P19" s="45"/>
      <c r="Q19" s="110" t="str">
        <f t="shared" si="4"/>
        <v xml:space="preserve"> </v>
      </c>
      <c r="R19" s="147">
        <f>IF(ISERROR(VLOOKUP(B19,Feiertage!$B$5:$B$21,1,FALSE)),WEEKDAY(B19,2),"Feiertag")</f>
        <v>4</v>
      </c>
      <c r="S19" s="55">
        <f>S18+IF(F19="Z",-(#REF!*24),IF(G19="",0,(O19+P19-D19)*24))</f>
        <v>0</v>
      </c>
      <c r="T19" s="72"/>
    </row>
    <row r="20" spans="1:20">
      <c r="A20" s="22"/>
      <c r="B20" s="35">
        <f t="shared" si="5"/>
        <v>43505</v>
      </c>
      <c r="C20" s="33" t="str">
        <f t="shared" si="2"/>
        <v>Fr</v>
      </c>
      <c r="D20" s="14">
        <f>IF(OR(E20="F",F20="U",F20="AU"),'meine Daten'!$C$12,IF(C20="Mo",'meine Daten'!$C$13,IF(C20="Di",'meine Daten'!$C$14,IF(C20="Mi",'meine Daten'!$C$15,IF(C20="Do",'meine Daten'!$C$16,IF(C20="Fr",'meine Daten'!$C$17,IF(C20="Sa",'meine Daten'!$C$18,IF(C20="So",'meine Daten'!$C$19))))))))</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7">
        <f>IF(ISERROR(VLOOKUP(B20,Feiertage!$B$5:$B$21,1,FALSE)),WEEKDAY(B20,2),"Feiertag")</f>
        <v>5</v>
      </c>
      <c r="S20" s="55">
        <f>S19+IF(F20="Z",-(#REF!*24),IF(G20="",0,(O20+P20-D20)*24))</f>
        <v>0</v>
      </c>
      <c r="T20" s="72"/>
    </row>
    <row r="21" spans="1:20">
      <c r="A21" s="22"/>
      <c r="B21" s="35">
        <f t="shared" si="5"/>
        <v>43506</v>
      </c>
      <c r="C21" s="33" t="str">
        <f t="shared" si="2"/>
        <v>Sa</v>
      </c>
      <c r="D21" s="14">
        <f>IF(OR(E21="F",F21="U",F21="AU"),'meine Daten'!$C$12,IF(C21="Mo",'meine Daten'!$C$13,IF(C21="Di",'meine Daten'!$C$14,IF(C21="Mi",'meine Daten'!$C$15,IF(C21="Do",'meine Daten'!$C$16,IF(C21="Fr",'meine Daten'!$C$17,IF(C21="Sa",'meine Daten'!$C$18,IF(C21="So",'meine Daten'!$C$19))))))))</f>
        <v>0</v>
      </c>
      <c r="E21" s="48" t="str">
        <f t="shared" si="0"/>
        <v/>
      </c>
      <c r="F21" s="12"/>
      <c r="G21" s="3"/>
      <c r="H21" s="4"/>
      <c r="I21" s="14">
        <f t="shared" si="6"/>
        <v>0</v>
      </c>
      <c r="J21" s="3"/>
      <c r="K21" s="4"/>
      <c r="L21" s="3"/>
      <c r="M21" s="4"/>
      <c r="N21" s="14">
        <f t="shared" si="3"/>
        <v>0</v>
      </c>
      <c r="O21" s="16">
        <f t="shared" si="1"/>
        <v>0</v>
      </c>
      <c r="P21" s="45"/>
      <c r="Q21" s="110" t="str">
        <f t="shared" si="4"/>
        <v xml:space="preserve"> </v>
      </c>
      <c r="R21" s="147">
        <f>IF(ISERROR(VLOOKUP(B21,Feiertage!$B$5:$B$21,1,FALSE)),WEEKDAY(B21,2),"Feiertag")</f>
        <v>6</v>
      </c>
      <c r="S21" s="55">
        <f>S20+IF(F21="Z",-(#REF!*24),IF(G21="",0,(O21+P21-D21)*24))</f>
        <v>0</v>
      </c>
      <c r="T21" s="72"/>
    </row>
    <row r="22" spans="1:20">
      <c r="A22" s="22"/>
      <c r="B22" s="35">
        <f t="shared" si="5"/>
        <v>43507</v>
      </c>
      <c r="C22" s="33" t="str">
        <f t="shared" si="2"/>
        <v>So</v>
      </c>
      <c r="D22" s="14">
        <f>IF(OR(E22="F",F22="U",F22="AU"),'meine Daten'!$C$12,IF(C22="Mo",'meine Daten'!$C$13,IF(C22="Di",'meine Daten'!$C$14,IF(C22="Mi",'meine Daten'!$C$15,IF(C22="Do",'meine Daten'!$C$16,IF(C22="Fr",'meine Daten'!$C$17,IF(C22="Sa",'meine Daten'!$C$18,IF(C22="So",'meine Daten'!$C$19))))))))</f>
        <v>0</v>
      </c>
      <c r="E22" s="48" t="str">
        <f t="shared" si="0"/>
        <v/>
      </c>
      <c r="F22" s="12"/>
      <c r="G22" s="3"/>
      <c r="H22" s="4"/>
      <c r="I22" s="14">
        <f t="shared" si="6"/>
        <v>0</v>
      </c>
      <c r="J22" s="3"/>
      <c r="K22" s="4"/>
      <c r="L22" s="3"/>
      <c r="M22" s="4"/>
      <c r="N22" s="14">
        <f t="shared" si="3"/>
        <v>0</v>
      </c>
      <c r="O22" s="16">
        <f t="shared" si="1"/>
        <v>0</v>
      </c>
      <c r="P22" s="45"/>
      <c r="Q22" s="110" t="str">
        <f t="shared" si="4"/>
        <v xml:space="preserve"> </v>
      </c>
      <c r="R22" s="147">
        <f>IF(ISERROR(VLOOKUP(B22,Feiertage!$B$5:$B$21,1,FALSE)),WEEKDAY(B22,2),"Feiertag")</f>
        <v>7</v>
      </c>
      <c r="S22" s="55">
        <f>S21+IF(F22="Z",-(#REF!*24),IF(G22="",0,(O22+P22-D22)*24))</f>
        <v>0</v>
      </c>
      <c r="T22" s="72"/>
    </row>
    <row r="23" spans="1:20">
      <c r="A23" s="22"/>
      <c r="B23" s="35">
        <f t="shared" si="5"/>
        <v>43508</v>
      </c>
      <c r="C23" s="33" t="str">
        <f t="shared" si="2"/>
        <v>Mo</v>
      </c>
      <c r="D23" s="14">
        <f>IF(OR(E23="F",F23="U",F23="AU"),'meine Daten'!$C$12,IF(C23="Mo",'meine Daten'!$C$13,IF(C23="Di",'meine Daten'!$C$14,IF(C23="Mi",'meine Daten'!$C$15,IF(C23="Do",'meine Daten'!$C$16,IF(C23="Fr",'meine Daten'!$C$17,IF(C23="Sa",'meine Daten'!$C$18,IF(C23="So",'meine Daten'!$C$19))))))))</f>
        <v>0.33333333333333331</v>
      </c>
      <c r="E23" s="48" t="str">
        <f t="shared" si="0"/>
        <v/>
      </c>
      <c r="F23" s="12"/>
      <c r="G23" s="3"/>
      <c r="H23" s="4"/>
      <c r="I23" s="14">
        <f t="shared" si="6"/>
        <v>0</v>
      </c>
      <c r="J23" s="3"/>
      <c r="K23" s="4"/>
      <c r="L23" s="3"/>
      <c r="M23" s="4"/>
      <c r="N23" s="14">
        <f t="shared" si="3"/>
        <v>0</v>
      </c>
      <c r="O23" s="16">
        <f t="shared" si="1"/>
        <v>0</v>
      </c>
      <c r="P23" s="45"/>
      <c r="Q23" s="110" t="str">
        <f t="shared" si="4"/>
        <v xml:space="preserve"> </v>
      </c>
      <c r="R23" s="147">
        <f>IF(ISERROR(VLOOKUP(B23,Feiertage!$B$5:$B$21,1,FALSE)),WEEKDAY(B23,2),"Feiertag")</f>
        <v>1</v>
      </c>
      <c r="S23" s="55">
        <f>S22+IF(F23="Z",-(#REF!*24),IF(G23="",0,(O23+P23-D23)*24))</f>
        <v>0</v>
      </c>
      <c r="T23" s="72"/>
    </row>
    <row r="24" spans="1:20">
      <c r="A24" s="22"/>
      <c r="B24" s="35">
        <f t="shared" si="5"/>
        <v>43509</v>
      </c>
      <c r="C24" s="33" t="str">
        <f t="shared" si="2"/>
        <v>Di</v>
      </c>
      <c r="D24" s="14">
        <f>IF(OR(E24="F",F24="U",F24="AU"),'meine Daten'!$C$12,IF(C24="Mo",'meine Daten'!$C$13,IF(C24="Di",'meine Daten'!$C$14,IF(C24="Mi",'meine Daten'!$C$15,IF(C24="Do",'meine Daten'!$C$16,IF(C24="Fr",'meine Daten'!$C$17,IF(C24="Sa",'meine Daten'!$C$18,IF(C24="So",'meine Daten'!$C$19))))))))</f>
        <v>0.33333333333333331</v>
      </c>
      <c r="E24" s="48" t="str">
        <f t="shared" si="0"/>
        <v/>
      </c>
      <c r="F24" s="12"/>
      <c r="G24" s="3"/>
      <c r="H24" s="4"/>
      <c r="I24" s="14">
        <f t="shared" si="6"/>
        <v>0</v>
      </c>
      <c r="J24" s="3"/>
      <c r="K24" s="4"/>
      <c r="L24" s="3"/>
      <c r="M24" s="8"/>
      <c r="N24" s="14">
        <f t="shared" si="3"/>
        <v>0</v>
      </c>
      <c r="O24" s="16">
        <f t="shared" si="1"/>
        <v>0</v>
      </c>
      <c r="P24" s="45"/>
      <c r="Q24" s="110" t="str">
        <f t="shared" si="4"/>
        <v xml:space="preserve"> </v>
      </c>
      <c r="R24" s="147">
        <f>IF(ISERROR(VLOOKUP(B24,Feiertage!$B$5:$B$21,1,FALSE)),WEEKDAY(B24,2),"Feiertag")</f>
        <v>2</v>
      </c>
      <c r="S24" s="55">
        <f>S23+IF(F24="Z",-(#REF!*24),IF(G24="",0,(O24+P24-D24)*24))</f>
        <v>0</v>
      </c>
      <c r="T24" s="72"/>
    </row>
    <row r="25" spans="1:20">
      <c r="A25" s="22"/>
      <c r="B25" s="35">
        <f t="shared" si="5"/>
        <v>43510</v>
      </c>
      <c r="C25" s="33" t="str">
        <f t="shared" si="2"/>
        <v>Mi</v>
      </c>
      <c r="D25" s="14">
        <f>IF(OR(E25="F",F25="U",F25="AU"),'meine Daten'!$C$12,IF(C25="Mo",'meine Daten'!$C$13,IF(C25="Di",'meine Daten'!$C$14,IF(C25="Mi",'meine Daten'!$C$15,IF(C25="Do",'meine Daten'!$C$16,IF(C25="Fr",'meine Daten'!$C$17,IF(C25="Sa",'meine Daten'!$C$18,IF(C25="So",'meine Daten'!$C$19))))))))</f>
        <v>0.33333333333333331</v>
      </c>
      <c r="E25" s="48" t="str">
        <f t="shared" si="0"/>
        <v/>
      </c>
      <c r="F25" s="12"/>
      <c r="G25" s="3"/>
      <c r="H25" s="4"/>
      <c r="I25" s="14">
        <f t="shared" si="6"/>
        <v>0</v>
      </c>
      <c r="J25" s="3"/>
      <c r="K25" s="4"/>
      <c r="L25" s="3"/>
      <c r="M25" s="4"/>
      <c r="N25" s="14">
        <f t="shared" si="3"/>
        <v>0</v>
      </c>
      <c r="O25" s="16">
        <f t="shared" si="1"/>
        <v>0</v>
      </c>
      <c r="P25" s="45"/>
      <c r="Q25" s="110" t="str">
        <f t="shared" si="4"/>
        <v xml:space="preserve"> </v>
      </c>
      <c r="R25" s="147">
        <f>IF(ISERROR(VLOOKUP(B25,Feiertage!$B$5:$B$21,1,FALSE)),WEEKDAY(B25,2),"Feiertag")</f>
        <v>3</v>
      </c>
      <c r="S25" s="55">
        <f>S24+IF(F25="Z",-(#REF!*24),IF(G25="",0,(O25+P25-D25)*24))</f>
        <v>0</v>
      </c>
      <c r="T25" s="72"/>
    </row>
    <row r="26" spans="1:20">
      <c r="A26" s="22"/>
      <c r="B26" s="35">
        <f t="shared" si="5"/>
        <v>43511</v>
      </c>
      <c r="C26" s="33" t="str">
        <f t="shared" si="2"/>
        <v>Do</v>
      </c>
      <c r="D26" s="14">
        <f>IF(OR(E26="F",F26="U",F26="AU"),'meine Daten'!$C$12,IF(C26="Mo",'meine Daten'!$C$13,IF(C26="Di",'meine Daten'!$C$14,IF(C26="Mi",'meine Daten'!$C$15,IF(C26="Do",'meine Daten'!$C$16,IF(C26="Fr",'meine Daten'!$C$17,IF(C26="Sa",'meine Daten'!$C$18,IF(C26="So",'meine Daten'!$C$19))))))))</f>
        <v>0.33333333333333331</v>
      </c>
      <c r="E26" s="48" t="str">
        <f t="shared" si="0"/>
        <v/>
      </c>
      <c r="F26" s="12"/>
      <c r="G26" s="3"/>
      <c r="H26" s="4"/>
      <c r="I26" s="14">
        <f t="shared" si="6"/>
        <v>0</v>
      </c>
      <c r="J26" s="3"/>
      <c r="K26" s="4"/>
      <c r="L26" s="3"/>
      <c r="M26" s="4"/>
      <c r="N26" s="14">
        <f t="shared" si="3"/>
        <v>0</v>
      </c>
      <c r="O26" s="16">
        <f t="shared" si="1"/>
        <v>0</v>
      </c>
      <c r="P26" s="45"/>
      <c r="Q26" s="110" t="str">
        <f t="shared" si="4"/>
        <v xml:space="preserve"> </v>
      </c>
      <c r="R26" s="147">
        <f>IF(ISERROR(VLOOKUP(B26,Feiertage!$B$5:$B$21,1,FALSE)),WEEKDAY(B26,2),"Feiertag")</f>
        <v>4</v>
      </c>
      <c r="S26" s="55">
        <f>S25+IF(F26="Z",-(#REF!*24),IF(G26="",0,(O26+P26-D26)*24))</f>
        <v>0</v>
      </c>
      <c r="T26" s="72"/>
    </row>
    <row r="27" spans="1:20">
      <c r="A27" s="22"/>
      <c r="B27" s="35">
        <f t="shared" si="5"/>
        <v>43512</v>
      </c>
      <c r="C27" s="33" t="str">
        <f t="shared" si="2"/>
        <v>Fr</v>
      </c>
      <c r="D27" s="14">
        <f>IF(OR(E27="F",F27="U",F27="AU"),'meine Daten'!$C$12,IF(C27="Mo",'meine Daten'!$C$13,IF(C27="Di",'meine Daten'!$C$14,IF(C27="Mi",'meine Daten'!$C$15,IF(C27="Do",'meine Daten'!$C$16,IF(C27="Fr",'meine Daten'!$C$17,IF(C27="Sa",'meine Daten'!$C$18,IF(C27="So",'meine Daten'!$C$19))))))))</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7">
        <f>IF(ISERROR(VLOOKUP(B27,Feiertage!$B$5:$B$21,1,FALSE)),WEEKDAY(B27,2),"Feiertag")</f>
        <v>5</v>
      </c>
      <c r="S27" s="55">
        <f>S26+IF(F27="Z",-(#REF!*24),IF(G27="",0,(O27+P27-D27)*24))</f>
        <v>0</v>
      </c>
      <c r="T27" s="72"/>
    </row>
    <row r="28" spans="1:20">
      <c r="A28" s="22"/>
      <c r="B28" s="35">
        <f t="shared" si="5"/>
        <v>43513</v>
      </c>
      <c r="C28" s="33" t="str">
        <f t="shared" si="2"/>
        <v>Sa</v>
      </c>
      <c r="D28" s="14">
        <f>IF(OR(E28="F",F28="U",F28="AU"),'meine Daten'!$C$12,IF(C28="Mo",'meine Daten'!$C$13,IF(C28="Di",'meine Daten'!$C$14,IF(C28="Mi",'meine Daten'!$C$15,IF(C28="Do",'meine Daten'!$C$16,IF(C28="Fr",'meine Daten'!$C$17,IF(C28="Sa",'meine Daten'!$C$18,IF(C28="So",'meine Daten'!$C$19))))))))</f>
        <v>0</v>
      </c>
      <c r="E28" s="48" t="str">
        <f t="shared" si="0"/>
        <v/>
      </c>
      <c r="F28" s="12"/>
      <c r="G28" s="3"/>
      <c r="H28" s="4"/>
      <c r="I28" s="14">
        <f t="shared" si="6"/>
        <v>0</v>
      </c>
      <c r="J28" s="3"/>
      <c r="K28" s="4"/>
      <c r="L28" s="3"/>
      <c r="M28" s="4"/>
      <c r="N28" s="14">
        <f t="shared" si="3"/>
        <v>0</v>
      </c>
      <c r="O28" s="16">
        <f t="shared" si="1"/>
        <v>0</v>
      </c>
      <c r="P28" s="45"/>
      <c r="Q28" s="110" t="str">
        <f t="shared" si="4"/>
        <v xml:space="preserve"> </v>
      </c>
      <c r="R28" s="147">
        <f>IF(ISERROR(VLOOKUP(B28,Feiertage!$B$5:$B$21,1,FALSE)),WEEKDAY(B28,2),"Feiertag")</f>
        <v>6</v>
      </c>
      <c r="S28" s="55">
        <f>S27+IF(F28="Z",-(#REF!*24),IF(G28="",0,(O28+P28-D28)*24))</f>
        <v>0</v>
      </c>
      <c r="T28" s="72"/>
    </row>
    <row r="29" spans="1:20">
      <c r="A29" s="22"/>
      <c r="B29" s="35">
        <f t="shared" si="5"/>
        <v>43514</v>
      </c>
      <c r="C29" s="33" t="str">
        <f t="shared" si="2"/>
        <v>So</v>
      </c>
      <c r="D29" s="14">
        <f>IF(OR(E29="F",F29="U",F29="AU"),'meine Daten'!$C$12,IF(C29="Mo",'meine Daten'!$C$13,IF(C29="Di",'meine Daten'!$C$14,IF(C29="Mi",'meine Daten'!$C$15,IF(C29="Do",'meine Daten'!$C$16,IF(C29="Fr",'meine Daten'!$C$17,IF(C29="Sa",'meine Daten'!$C$18,IF(C29="So",'meine Daten'!$C$19))))))))</f>
        <v>0</v>
      </c>
      <c r="E29" s="48" t="str">
        <f t="shared" si="0"/>
        <v/>
      </c>
      <c r="F29" s="12"/>
      <c r="G29" s="11"/>
      <c r="H29" s="4"/>
      <c r="I29" s="14">
        <f t="shared" si="6"/>
        <v>0</v>
      </c>
      <c r="J29" s="11"/>
      <c r="K29" s="4"/>
      <c r="L29" s="3"/>
      <c r="M29" s="4"/>
      <c r="N29" s="14">
        <f t="shared" si="3"/>
        <v>0</v>
      </c>
      <c r="O29" s="16">
        <f t="shared" si="1"/>
        <v>0</v>
      </c>
      <c r="P29" s="45"/>
      <c r="Q29" s="110" t="str">
        <f t="shared" si="4"/>
        <v xml:space="preserve"> </v>
      </c>
      <c r="R29" s="147">
        <f>IF(ISERROR(VLOOKUP(B29,Feiertage!$B$5:$B$21,1,FALSE)),WEEKDAY(B29,2),"Feiertag")</f>
        <v>7</v>
      </c>
      <c r="S29" s="55">
        <f>S28+IF(F29="Z",-(#REF!*24),IF(G29="",0,(O29+P29-D29)*24))</f>
        <v>0</v>
      </c>
      <c r="T29" s="72"/>
    </row>
    <row r="30" spans="1:20">
      <c r="A30" s="22"/>
      <c r="B30" s="35">
        <f t="shared" si="5"/>
        <v>43515</v>
      </c>
      <c r="C30" s="33" t="str">
        <f t="shared" si="2"/>
        <v>Mo</v>
      </c>
      <c r="D30" s="14">
        <f>IF(OR(E30="F",F30="U",F30="AU"),'meine Daten'!$C$12,IF(C30="Mo",'meine Daten'!$C$13,IF(C30="Di",'meine Daten'!$C$14,IF(C30="Mi",'meine Daten'!$C$15,IF(C30="Do",'meine Daten'!$C$16,IF(C30="Fr",'meine Daten'!$C$17,IF(C30="Sa",'meine Daten'!$C$18,IF(C30="So",'meine Daten'!$C$19))))))))</f>
        <v>0.33333333333333331</v>
      </c>
      <c r="E30" s="48" t="str">
        <f t="shared" si="0"/>
        <v/>
      </c>
      <c r="F30" s="12"/>
      <c r="G30" s="11"/>
      <c r="H30" s="4"/>
      <c r="I30" s="14">
        <f t="shared" si="6"/>
        <v>0</v>
      </c>
      <c r="J30" s="11"/>
      <c r="K30" s="4"/>
      <c r="L30" s="3"/>
      <c r="M30" s="4"/>
      <c r="N30" s="14">
        <f t="shared" si="3"/>
        <v>0</v>
      </c>
      <c r="O30" s="16">
        <f t="shared" si="1"/>
        <v>0</v>
      </c>
      <c r="P30" s="45"/>
      <c r="Q30" s="110" t="str">
        <f t="shared" si="4"/>
        <v xml:space="preserve"> </v>
      </c>
      <c r="R30" s="147">
        <f>IF(ISERROR(VLOOKUP(B30,Feiertage!$B$5:$B$21,1,FALSE)),WEEKDAY(B30,2),"Feiertag")</f>
        <v>1</v>
      </c>
      <c r="S30" s="55">
        <f>S29+IF(F30="Z",-(#REF!*24),IF(G30="",0,(O30+P30-D30)*24))</f>
        <v>0</v>
      </c>
      <c r="T30" s="72"/>
    </row>
    <row r="31" spans="1:20">
      <c r="A31" s="22"/>
      <c r="B31" s="35">
        <f t="shared" si="5"/>
        <v>43516</v>
      </c>
      <c r="C31" s="33" t="str">
        <f t="shared" si="2"/>
        <v>Di</v>
      </c>
      <c r="D31" s="14">
        <f>IF(OR(E31="F",F31="U",F31="AU"),'meine Daten'!$C$12,IF(C31="Mo",'meine Daten'!$C$13,IF(C31="Di",'meine Daten'!$C$14,IF(C31="Mi",'meine Daten'!$C$15,IF(C31="Do",'meine Daten'!$C$16,IF(C31="Fr",'meine Daten'!$C$17,IF(C31="Sa",'meine Daten'!$C$18,IF(C31="So",'meine Daten'!$C$19))))))))</f>
        <v>0.33333333333333331</v>
      </c>
      <c r="E31" s="48" t="str">
        <f t="shared" si="0"/>
        <v/>
      </c>
      <c r="F31" s="12"/>
      <c r="G31" s="11"/>
      <c r="H31" s="4"/>
      <c r="I31" s="14">
        <f t="shared" si="6"/>
        <v>0</v>
      </c>
      <c r="J31" s="11"/>
      <c r="K31" s="4"/>
      <c r="L31" s="3"/>
      <c r="M31" s="4"/>
      <c r="N31" s="14">
        <f t="shared" si="3"/>
        <v>0</v>
      </c>
      <c r="O31" s="16">
        <f t="shared" si="1"/>
        <v>0</v>
      </c>
      <c r="P31" s="45"/>
      <c r="Q31" s="110" t="str">
        <f t="shared" si="4"/>
        <v xml:space="preserve"> </v>
      </c>
      <c r="R31" s="147">
        <f>IF(ISERROR(VLOOKUP(B31,Feiertage!$B$5:$B$21,1,FALSE)),WEEKDAY(B31,2),"Feiertag")</f>
        <v>2</v>
      </c>
      <c r="S31" s="55">
        <f>S30+IF(F31="Z",-(#REF!*24),IF(G31="",0,(O31+P31-D31)*24))</f>
        <v>0</v>
      </c>
      <c r="T31" s="72"/>
    </row>
    <row r="32" spans="1:20">
      <c r="A32" s="22"/>
      <c r="B32" s="35">
        <f t="shared" si="5"/>
        <v>43517</v>
      </c>
      <c r="C32" s="33" t="str">
        <f t="shared" si="2"/>
        <v>Mi</v>
      </c>
      <c r="D32" s="14">
        <f>IF(OR(E32="F",F32="U",F32="AU"),'meine Daten'!$C$12,IF(C32="Mo",'meine Daten'!$C$13,IF(C32="Di",'meine Daten'!$C$14,IF(C32="Mi",'meine Daten'!$C$15,IF(C32="Do",'meine Daten'!$C$16,IF(C32="Fr",'meine Daten'!$C$17,IF(C32="Sa",'meine Daten'!$C$18,IF(C32="So",'meine Daten'!$C$19))))))))</f>
        <v>0.33333333333333331</v>
      </c>
      <c r="E32" s="48" t="str">
        <f t="shared" si="0"/>
        <v/>
      </c>
      <c r="F32" s="12"/>
      <c r="G32" s="11"/>
      <c r="H32" s="4"/>
      <c r="I32" s="14">
        <f t="shared" si="6"/>
        <v>0</v>
      </c>
      <c r="J32" s="11"/>
      <c r="K32" s="4"/>
      <c r="L32" s="3"/>
      <c r="M32" s="4"/>
      <c r="N32" s="14">
        <f t="shared" si="3"/>
        <v>0</v>
      </c>
      <c r="O32" s="16">
        <f t="shared" si="1"/>
        <v>0</v>
      </c>
      <c r="P32" s="45"/>
      <c r="Q32" s="110" t="str">
        <f t="shared" si="4"/>
        <v xml:space="preserve"> </v>
      </c>
      <c r="R32" s="147">
        <f>IF(ISERROR(VLOOKUP(B32,Feiertage!$B$5:$B$21,1,FALSE)),WEEKDAY(B32,2),"Feiertag")</f>
        <v>3</v>
      </c>
      <c r="S32" s="55">
        <f>S31+IF(F32="Z",-(#REF!*24),IF(G32="",0,(O32+P32-D32)*24))</f>
        <v>0</v>
      </c>
      <c r="T32" s="72"/>
    </row>
    <row r="33" spans="1:26">
      <c r="A33" s="22"/>
      <c r="B33" s="35">
        <f t="shared" si="5"/>
        <v>43518</v>
      </c>
      <c r="C33" s="33" t="str">
        <f t="shared" si="2"/>
        <v>Do</v>
      </c>
      <c r="D33" s="14">
        <f>IF(OR(E33="F",F33="U",F33="AU"),'meine Daten'!$C$12,IF(C33="Mo",'meine Daten'!$C$13,IF(C33="Di",'meine Daten'!$C$14,IF(C33="Mi",'meine Daten'!$C$15,IF(C33="Do",'meine Daten'!$C$16,IF(C33="Fr",'meine Daten'!$C$17,IF(C33="Sa",'meine Daten'!$C$18,IF(C33="So",'meine Daten'!$C$19))))))))</f>
        <v>0.33333333333333331</v>
      </c>
      <c r="E33" s="48" t="str">
        <f t="shared" si="0"/>
        <v/>
      </c>
      <c r="F33" s="12"/>
      <c r="G33" s="11"/>
      <c r="H33" s="4"/>
      <c r="I33" s="14">
        <f t="shared" si="6"/>
        <v>0</v>
      </c>
      <c r="J33" s="11"/>
      <c r="K33" s="4"/>
      <c r="L33" s="3"/>
      <c r="M33" s="4"/>
      <c r="N33" s="14">
        <f t="shared" si="3"/>
        <v>0</v>
      </c>
      <c r="O33" s="16">
        <f t="shared" si="1"/>
        <v>0</v>
      </c>
      <c r="P33" s="45"/>
      <c r="Q33" s="110" t="str">
        <f t="shared" si="4"/>
        <v xml:space="preserve"> </v>
      </c>
      <c r="R33" s="147">
        <f>IF(ISERROR(VLOOKUP(B33,Feiertage!$B$5:$B$21,1,FALSE)),WEEKDAY(B33,2),"Feiertag")</f>
        <v>4</v>
      </c>
      <c r="S33" s="55">
        <f>S32+IF(F33="Z",-(#REF!*24),IF(G33="",0,(O33+P33-D33)*24))</f>
        <v>0</v>
      </c>
      <c r="T33" s="72"/>
      <c r="V33" s="168"/>
    </row>
    <row r="34" spans="1:26">
      <c r="A34" s="22"/>
      <c r="B34" s="35">
        <f t="shared" si="5"/>
        <v>43519</v>
      </c>
      <c r="C34" s="33" t="str">
        <f t="shared" si="2"/>
        <v>Fr</v>
      </c>
      <c r="D34" s="14">
        <f>IF(OR(E34="F",F34="U",F34="AU"),'meine Daten'!$C$12,IF(C34="Mo",'meine Daten'!$C$13,IF(C34="Di",'meine Daten'!$C$14,IF(C34="Mi",'meine Daten'!$C$15,IF(C34="Do",'meine Daten'!$C$16,IF(C34="Fr",'meine Daten'!$C$17,IF(C34="Sa",'meine Daten'!$C$18,IF(C34="So",'meine Daten'!$C$19))))))))</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7">
        <f>IF(ISERROR(VLOOKUP(B34,Feiertage!$B$5:$B$21,1,FALSE)),WEEKDAY(B34,2),"Feiertag")</f>
        <v>5</v>
      </c>
      <c r="S34" s="55">
        <f>S33+IF(F34="Z",-(#REF!*24),IF(G34="",0,(O34+P34-D34)*24))</f>
        <v>0</v>
      </c>
      <c r="T34" s="72"/>
      <c r="V34" s="169"/>
    </row>
    <row r="35" spans="1:26">
      <c r="A35" s="22"/>
      <c r="B35" s="35">
        <f t="shared" si="5"/>
        <v>43520</v>
      </c>
      <c r="C35" s="33" t="str">
        <f t="shared" si="2"/>
        <v>Sa</v>
      </c>
      <c r="D35" s="14">
        <f>IF(OR(E35="F",F35="U",F35="AU"),'meine Daten'!$C$12,IF(C35="Mo",'meine Daten'!$C$13,IF(C35="Di",'meine Daten'!$C$14,IF(C35="Mi",'meine Daten'!$C$15,IF(C35="Do",'meine Daten'!$C$16,IF(C35="Fr",'meine Daten'!$C$17,IF(C35="Sa",'meine Daten'!$C$18,IF(C35="So",'meine Daten'!$C$19))))))))</f>
        <v>0</v>
      </c>
      <c r="E35" s="48" t="str">
        <f t="shared" si="0"/>
        <v/>
      </c>
      <c r="F35" s="12"/>
      <c r="G35" s="11"/>
      <c r="H35" s="4"/>
      <c r="I35" s="14">
        <f t="shared" si="6"/>
        <v>0</v>
      </c>
      <c r="J35" s="11"/>
      <c r="K35" s="4"/>
      <c r="L35" s="3"/>
      <c r="M35" s="4"/>
      <c r="N35" s="14">
        <f t="shared" si="3"/>
        <v>0</v>
      </c>
      <c r="O35" s="16">
        <f t="shared" si="1"/>
        <v>0</v>
      </c>
      <c r="P35" s="45"/>
      <c r="Q35" s="110" t="str">
        <f t="shared" si="4"/>
        <v xml:space="preserve"> </v>
      </c>
      <c r="R35" s="147">
        <f>IF(ISERROR(VLOOKUP(B35,Feiertage!$B$5:$B$21,1,FALSE)),WEEKDAY(B35,2),"Feiertag")</f>
        <v>6</v>
      </c>
      <c r="S35" s="55">
        <f>S34+IF(F35="Z",-(#REF!*24),IF(G35="",0,(O35+P35-D35)*24))</f>
        <v>0</v>
      </c>
      <c r="T35" s="72"/>
    </row>
    <row r="36" spans="1:26">
      <c r="A36" s="22"/>
      <c r="B36" s="35">
        <f t="shared" si="5"/>
        <v>43521</v>
      </c>
      <c r="C36" s="33" t="str">
        <f t="shared" si="2"/>
        <v>So</v>
      </c>
      <c r="D36" s="14">
        <f>IF(OR(E36="F",F36="U",F36="AU"),'meine Daten'!$C$12,IF(C36="Mo",'meine Daten'!$C$13,IF(C36="Di",'meine Daten'!$C$14,IF(C36="Mi",'meine Daten'!$C$15,IF(C36="Do",'meine Daten'!$C$16,IF(C36="Fr",'meine Daten'!$C$17,IF(C36="Sa",'meine Daten'!$C$18,IF(C36="So",'meine Daten'!$C$19))))))))</f>
        <v>0</v>
      </c>
      <c r="E36" s="48" t="str">
        <f t="shared" si="0"/>
        <v/>
      </c>
      <c r="F36" s="12"/>
      <c r="G36" s="11"/>
      <c r="H36" s="4"/>
      <c r="I36" s="14">
        <f t="shared" si="6"/>
        <v>0</v>
      </c>
      <c r="J36" s="11"/>
      <c r="K36" s="4"/>
      <c r="L36" s="3"/>
      <c r="M36" s="4"/>
      <c r="N36" s="14">
        <f t="shared" si="3"/>
        <v>0</v>
      </c>
      <c r="O36" s="16">
        <f t="shared" si="1"/>
        <v>0</v>
      </c>
      <c r="P36" s="45"/>
      <c r="Q36" s="110" t="str">
        <f t="shared" si="4"/>
        <v xml:space="preserve"> </v>
      </c>
      <c r="R36" s="147">
        <f>IF(ISERROR(VLOOKUP(B36,Feiertage!$B$5:$B$21,1,FALSE)),WEEKDAY(B36,2),"Feiertag")</f>
        <v>7</v>
      </c>
      <c r="S36" s="55">
        <f>S35+IF(F36="Z",-(#REF!*24),IF(G36="",0,(O36+P36-D36)*24))</f>
        <v>0</v>
      </c>
      <c r="T36" s="72"/>
    </row>
    <row r="37" spans="1:26">
      <c r="A37" s="22"/>
      <c r="B37" s="35">
        <f t="shared" si="5"/>
        <v>43522</v>
      </c>
      <c r="C37" s="33" t="str">
        <f t="shared" si="2"/>
        <v>Mo</v>
      </c>
      <c r="D37" s="14">
        <f>IF(OR(E37="F",F37="U",F37="AU"),'meine Daten'!$C$12,IF(C37="Mo",'meine Daten'!$C$13,IF(C37="Di",'meine Daten'!$C$14,IF(C37="Mi",'meine Daten'!$C$15,IF(C37="Do",'meine Daten'!$C$16,IF(C37="Fr",'meine Daten'!$C$17,IF(C37="Sa",'meine Daten'!$C$18,IF(C37="So",'meine Daten'!$C$19))))))))</f>
        <v>0.33333333333333331</v>
      </c>
      <c r="E37" s="48" t="str">
        <f t="shared" si="0"/>
        <v/>
      </c>
      <c r="F37" s="12"/>
      <c r="G37" s="11"/>
      <c r="H37" s="4"/>
      <c r="I37" s="14">
        <f t="shared" si="6"/>
        <v>0</v>
      </c>
      <c r="J37" s="11"/>
      <c r="K37" s="4"/>
      <c r="L37" s="3"/>
      <c r="M37" s="4"/>
      <c r="N37" s="14">
        <f t="shared" si="3"/>
        <v>0</v>
      </c>
      <c r="O37" s="16">
        <f t="shared" si="1"/>
        <v>0</v>
      </c>
      <c r="P37" s="45"/>
      <c r="Q37" s="110" t="str">
        <f t="shared" si="4"/>
        <v xml:space="preserve"> </v>
      </c>
      <c r="R37" s="147">
        <f>IF(ISERROR(VLOOKUP(B37,Feiertage!$B$5:$B$21,1,FALSE)),WEEKDAY(B37,2),"Feiertag")</f>
        <v>1</v>
      </c>
      <c r="S37" s="55">
        <f>S36+IF(F37="Z",-(#REF!*24),IF(G37="",0,(O37+P37-D37)*24))</f>
        <v>0</v>
      </c>
      <c r="T37" s="72"/>
    </row>
    <row r="38" spans="1:26">
      <c r="A38" s="22"/>
      <c r="B38" s="35">
        <f>B37+1</f>
        <v>43523</v>
      </c>
      <c r="C38" s="33" t="str">
        <f>TEXT(B38,"TTT")</f>
        <v>Di</v>
      </c>
      <c r="D38" s="14">
        <f>IF(OR(E38="F",F38="U",F38="AU"),'meine Daten'!$C$12,IF(C38="Mo",'meine Daten'!$C$13,IF(C38="Di",'meine Daten'!$C$14,IF(C38="Mi",'meine Daten'!$C$15,IF(C38="Do",'meine Daten'!$C$16,IF(C38="Fr",'meine Daten'!$C$17,IF(C38="Sa",'meine Daten'!$C$18,IF(C38="So",'meine Daten'!$C$19))))))))</f>
        <v>0.33333333333333331</v>
      </c>
      <c r="E38" s="48" t="str">
        <f>IF(R38="Feiertag","F","")</f>
        <v/>
      </c>
      <c r="F38" s="12"/>
      <c r="G38" s="11"/>
      <c r="H38" s="4"/>
      <c r="I38" s="14">
        <f>H38-G38</f>
        <v>0</v>
      </c>
      <c r="J38" s="11"/>
      <c r="K38" s="4"/>
      <c r="L38" s="3"/>
      <c r="M38" s="4"/>
      <c r="N38" s="14">
        <f>K38-J38+L38+M38</f>
        <v>0</v>
      </c>
      <c r="O38" s="16">
        <f>I38-N38</f>
        <v>0</v>
      </c>
      <c r="P38" s="45"/>
      <c r="Q38" s="110" t="str">
        <f t="shared" si="4"/>
        <v xml:space="preserve"> </v>
      </c>
      <c r="R38" s="147">
        <f>IF(ISERROR(VLOOKUP(B38,Feiertage!$B$5:$B$21,1,FALSE)),WEEKDAY(B38,2),"Feiertag")</f>
        <v>2</v>
      </c>
      <c r="S38" s="55">
        <f>S37+IF(F38="Z",-(#REF!*24),IF(G38="",0,(O38+P38-D38)*24))</f>
        <v>0</v>
      </c>
      <c r="T38" s="72"/>
      <c r="V38" s="64" t="s">
        <v>25</v>
      </c>
    </row>
    <row r="39" spans="1:26" ht="15.75" thickBot="1">
      <c r="A39" s="176">
        <f>IF(B39="",28,29)</f>
        <v>28</v>
      </c>
      <c r="B39" s="36" t="str">
        <f>IF(AND(DAY(DATE(YEAR(Feiertage!B5),3,0))=29,YEAR(Feiertage!B5)&lt;&gt;1900),B38+1,"")</f>
        <v/>
      </c>
      <c r="C39" s="34" t="str">
        <f>TEXT(B39,"TTT")</f>
        <v/>
      </c>
      <c r="D39" s="15" t="str">
        <f>IF(C39="","",IF(OR(E36="F",F36="U",F36="AU"),'meine Daten'!$C$12,IF(C36="Mo",'meine Daten'!$C$13,IF(C36="Di",'meine Daten'!$C$14,IF(C36="Mi",'meine Daten'!$C$15,IF(C36="Do",'meine Daten'!$C$16,IF(C36="Fr",'meine Daten'!$C$17,IF(C36="Sa",'meine Daten'!$C$18,IF(C36="So",'meine Daten'!$C$19)))))))))</f>
        <v/>
      </c>
      <c r="E39" s="49" t="str">
        <f>IF(R39="Feiertag","F","")</f>
        <v/>
      </c>
      <c r="F39" s="13"/>
      <c r="G39" s="37"/>
      <c r="H39" s="6"/>
      <c r="I39" s="15">
        <f>H39-G39</f>
        <v>0</v>
      </c>
      <c r="J39" s="37"/>
      <c r="K39" s="6"/>
      <c r="L39" s="5"/>
      <c r="M39" s="6"/>
      <c r="N39" s="15">
        <f>K39-J39+L39+M39</f>
        <v>0</v>
      </c>
      <c r="O39" s="75">
        <f>I39-N39</f>
        <v>0</v>
      </c>
      <c r="P39" s="46"/>
      <c r="Q39" s="220" t="str">
        <f t="shared" si="4"/>
        <v xml:space="preserve"> </v>
      </c>
      <c r="R39" s="148" t="str">
        <f>IF(B39="","",IF(ISERROR(VLOOKUP(B39,Feiertage!$B$5:$C$21,1,FALSE)),WEEKDAY(B39,2),"Feiertag"))</f>
        <v/>
      </c>
      <c r="S39" s="144">
        <f>S38+IF(F39="Z",-(#REF!*24),IF(G39="",0,(O39+P39-D39)*24))</f>
        <v>0</v>
      </c>
      <c r="T39" s="145"/>
      <c r="V39" s="64" t="s">
        <v>26</v>
      </c>
      <c r="W39" s="65"/>
      <c r="X39" s="24"/>
      <c r="Y39" s="24"/>
    </row>
    <row r="40" spans="1:26" ht="15.75" customHeight="1" thickBot="1">
      <c r="A40" s="22"/>
      <c r="B40" s="170"/>
      <c r="C40" s="157"/>
      <c r="D40" s="157"/>
      <c r="E40" s="157"/>
      <c r="F40" s="146">
        <f>COUNTIF(F11:F39,"U")+COUNTIF(F11:F39,"Z")+COUNTIF(F11:F39,AU)</f>
        <v>0</v>
      </c>
      <c r="G40" s="146">
        <f>IF(SUM(G11:G39)&lt;=0,0,1)</f>
        <v>0</v>
      </c>
      <c r="H40" s="23"/>
      <c r="I40" s="23"/>
      <c r="J40" s="23"/>
      <c r="K40" s="23"/>
      <c r="L40" s="23"/>
      <c r="M40" s="23"/>
      <c r="N40" s="17"/>
      <c r="P40" s="44"/>
      <c r="Q40" s="143">
        <f>SUM(Q11:Q39)</f>
        <v>0</v>
      </c>
      <c r="R40" s="63"/>
      <c r="S40"/>
      <c r="V40" s="65"/>
      <c r="W40" s="65"/>
      <c r="X40" s="65"/>
      <c r="Y40" s="22"/>
    </row>
    <row r="41" spans="1:26" ht="15.75" thickBot="1">
      <c r="A41" s="22"/>
      <c r="B41" s="170"/>
      <c r="C41" s="157"/>
      <c r="D41" s="157"/>
      <c r="E41" s="157"/>
      <c r="F41" s="23"/>
      <c r="G41" s="23"/>
      <c r="H41" s="23"/>
      <c r="I41" s="23"/>
      <c r="J41" s="23"/>
      <c r="K41" s="23"/>
      <c r="L41" s="23"/>
      <c r="M41" s="23"/>
      <c r="N41" s="130" t="s">
        <v>89</v>
      </c>
      <c r="O41" s="131"/>
      <c r="P41" s="132"/>
      <c r="Q41" s="133" t="str">
        <f>IF(F40+G40=0,"",SUM(Q11:Q39))</f>
        <v/>
      </c>
      <c r="R41" s="63"/>
      <c r="S41"/>
      <c r="U41" s="64"/>
      <c r="V41" s="65"/>
      <c r="W41" s="65"/>
      <c r="X41" s="65"/>
      <c r="Y41" s="22"/>
    </row>
    <row r="42" spans="1:26" ht="15.75" thickBot="1">
      <c r="A42" s="22"/>
      <c r="B42" s="64"/>
      <c r="C42" s="65"/>
      <c r="D42" s="65"/>
      <c r="E42" s="65"/>
      <c r="F42" s="24"/>
      <c r="G42" s="24"/>
      <c r="H42" s="24"/>
      <c r="I42" s="24"/>
      <c r="J42" s="24"/>
      <c r="K42" s="24"/>
      <c r="L42" s="24"/>
      <c r="M42" s="24"/>
      <c r="N42" s="171" t="s">
        <v>53</v>
      </c>
      <c r="O42" s="171"/>
      <c r="P42" s="132"/>
      <c r="Q42" s="133" t="str">
        <f>IF(OR(Q10="",Q41=""),"",Q10+Q41)</f>
        <v/>
      </c>
      <c r="R42" s="38"/>
      <c r="S42" s="66"/>
    </row>
    <row r="43" spans="1:26" ht="13.15" customHeight="1">
      <c r="A43" s="22"/>
      <c r="B43" s="64"/>
      <c r="C43" s="65"/>
      <c r="D43" s="65"/>
      <c r="E43" s="65"/>
      <c r="F43" s="65"/>
      <c r="G43" s="22"/>
      <c r="H43" s="24"/>
      <c r="I43" s="22"/>
      <c r="J43" s="24"/>
      <c r="K43" s="24"/>
      <c r="L43" s="24"/>
      <c r="M43" s="24"/>
      <c r="N43" s="24" t="s">
        <v>77</v>
      </c>
      <c r="O43" s="24"/>
      <c r="P43" s="29"/>
      <c r="Q43" s="84"/>
      <c r="R43" s="38"/>
      <c r="S43" s="66"/>
      <c r="T43" s="29"/>
      <c r="U43" s="225"/>
      <c r="V43" s="230"/>
      <c r="W43" s="24"/>
      <c r="X43" s="24"/>
      <c r="Y43" s="24"/>
    </row>
    <row r="44" spans="1:26" ht="15.6" customHeight="1" thickBot="1">
      <c r="A44" s="22"/>
      <c r="B44" s="64"/>
      <c r="C44" s="65"/>
      <c r="D44" s="65"/>
      <c r="E44" s="65"/>
      <c r="F44" s="65"/>
      <c r="G44" s="22"/>
      <c r="H44" s="24"/>
      <c r="I44" s="22"/>
      <c r="J44" s="24"/>
      <c r="N44" s="131"/>
      <c r="O44" s="24"/>
      <c r="P44" s="29"/>
      <c r="Q44" s="129"/>
      <c r="R44" s="38"/>
      <c r="S44"/>
      <c r="T44" s="29"/>
      <c r="U44" s="24"/>
      <c r="V44" t="s">
        <v>112</v>
      </c>
      <c r="W44" s="30"/>
      <c r="X44" s="30"/>
      <c r="Y44" s="30"/>
    </row>
    <row r="45" spans="1:26" ht="15.75" thickBot="1">
      <c r="A45" s="22"/>
      <c r="N45" s="171" t="s">
        <v>78</v>
      </c>
      <c r="O45" s="24"/>
      <c r="P45" s="29"/>
      <c r="Q45" s="135">
        <f>COUNTIF(F11:F39,"U")</f>
        <v>0</v>
      </c>
      <c r="R45" s="38"/>
      <c r="S45"/>
      <c r="T45" s="29"/>
    </row>
    <row r="46" spans="1:26">
      <c r="A46" s="25"/>
      <c r="B46" s="291"/>
      <c r="C46" s="291"/>
      <c r="E46" s="24"/>
      <c r="F46" s="24"/>
      <c r="G46" s="24"/>
      <c r="H46" s="24"/>
      <c r="I46" s="24"/>
      <c r="J46" s="24"/>
      <c r="K46" s="24"/>
      <c r="L46" s="25"/>
      <c r="M46" s="25"/>
      <c r="N46" s="24"/>
      <c r="O46" s="24"/>
      <c r="P46" s="29"/>
      <c r="Q46" s="24"/>
      <c r="R46" s="38"/>
      <c r="S46"/>
      <c r="T46" s="76"/>
      <c r="U46" s="235"/>
      <c r="V46" s="235"/>
      <c r="W46" s="290" t="s">
        <v>110</v>
      </c>
      <c r="X46" s="290"/>
      <c r="Y46" s="290"/>
      <c r="Z46" s="290"/>
    </row>
    <row r="47" spans="1:26" ht="12.6" customHeight="1">
      <c r="A47" s="25"/>
      <c r="B47" s="24"/>
      <c r="C47" s="24"/>
      <c r="E47" s="24"/>
      <c r="F47" s="24"/>
      <c r="G47" s="24"/>
      <c r="H47" s="24"/>
      <c r="I47" s="24"/>
      <c r="J47" s="24"/>
      <c r="K47" s="24"/>
      <c r="L47" s="25"/>
      <c r="M47" s="25"/>
      <c r="P47"/>
      <c r="R47" s="172"/>
      <c r="S47"/>
      <c r="T47" s="77"/>
      <c r="U47" s="235"/>
      <c r="V47" s="235"/>
      <c r="W47" s="290"/>
      <c r="X47" s="290"/>
      <c r="Y47" s="290"/>
      <c r="Z47" s="290"/>
    </row>
    <row r="48" spans="1:26" ht="21" customHeight="1">
      <c r="A48" s="25"/>
      <c r="B48" s="25"/>
      <c r="C48" s="25"/>
      <c r="D48" s="25"/>
      <c r="E48" s="25"/>
      <c r="F48" s="25"/>
      <c r="G48" s="25"/>
      <c r="H48" s="25"/>
      <c r="I48" s="25"/>
      <c r="J48" s="25"/>
      <c r="K48" s="25"/>
      <c r="L48" s="25"/>
      <c r="M48" s="25"/>
      <c r="P48"/>
      <c r="R48" s="180"/>
      <c r="S48" s="180"/>
      <c r="T48" s="180"/>
      <c r="U48" s="235"/>
      <c r="V48" s="235"/>
      <c r="W48" s="290" t="s">
        <v>102</v>
      </c>
      <c r="X48" s="290"/>
      <c r="Y48" s="290"/>
      <c r="Z48" s="290"/>
    </row>
    <row r="49" spans="1:26" s="40" customFormat="1">
      <c r="A49" s="39"/>
      <c r="B49" s="39"/>
      <c r="C49" s="39"/>
      <c r="D49" s="39"/>
      <c r="E49" s="39"/>
      <c r="F49" s="39"/>
      <c r="G49" s="39"/>
      <c r="H49" s="39"/>
      <c r="I49" s="39"/>
      <c r="J49" s="39"/>
      <c r="K49" s="39"/>
      <c r="L49" s="39"/>
      <c r="M49" s="39"/>
      <c r="R49" s="172"/>
      <c r="S49"/>
      <c r="U49"/>
      <c r="V49" s="275" t="s">
        <v>120</v>
      </c>
      <c r="W49" s="275"/>
      <c r="X49" s="275"/>
      <c r="Y49" s="275"/>
      <c r="Z49" s="275"/>
    </row>
    <row r="50" spans="1:26" ht="12.6" customHeight="1">
      <c r="A50" s="25"/>
      <c r="B50" s="24"/>
      <c r="C50" s="24"/>
      <c r="E50" s="24"/>
      <c r="F50" s="24"/>
      <c r="G50" s="24"/>
      <c r="H50" s="24"/>
      <c r="I50" s="24"/>
      <c r="J50" s="24"/>
      <c r="K50" s="24"/>
      <c r="L50" s="25"/>
      <c r="M50" s="25"/>
      <c r="P50" s="197"/>
      <c r="R50" s="172"/>
      <c r="S50"/>
      <c r="T50" s="77"/>
      <c r="V50" s="275"/>
      <c r="W50" s="275"/>
      <c r="X50" s="275"/>
      <c r="Y50" s="275"/>
      <c r="Z50" s="275"/>
    </row>
    <row r="51" spans="1:26" ht="9" customHeight="1">
      <c r="A51" s="25"/>
      <c r="B51" s="25"/>
      <c r="C51" s="25"/>
      <c r="D51" s="25"/>
      <c r="E51" s="25"/>
      <c r="F51" s="25"/>
      <c r="G51" s="25"/>
      <c r="H51" s="25"/>
      <c r="I51" s="25"/>
      <c r="J51" s="25"/>
      <c r="K51" s="25"/>
      <c r="L51" s="25"/>
      <c r="M51" s="25"/>
      <c r="P51" s="198"/>
      <c r="Q51" s="196"/>
      <c r="R51" s="180"/>
      <c r="S51" s="180"/>
      <c r="T51" s="180"/>
    </row>
    <row r="52" spans="1:26" s="40" customFormat="1">
      <c r="A52" s="39"/>
      <c r="B52" s="39"/>
      <c r="C52" s="39"/>
      <c r="D52" s="39"/>
      <c r="E52" s="39"/>
      <c r="F52" s="39"/>
      <c r="G52" s="39"/>
      <c r="H52" s="39"/>
      <c r="I52" s="39"/>
      <c r="J52" s="39"/>
      <c r="K52" s="39"/>
      <c r="L52" s="39"/>
      <c r="M52" s="39"/>
      <c r="N52"/>
      <c r="O52"/>
      <c r="P52" s="31"/>
      <c r="Q52"/>
      <c r="R52" s="172"/>
      <c r="S52"/>
      <c r="U52"/>
      <c r="V52"/>
      <c r="W52"/>
      <c r="X52"/>
      <c r="Y52"/>
      <c r="Z52"/>
    </row>
    <row r="53" spans="1:26" s="40" customFormat="1">
      <c r="A53" s="39"/>
      <c r="B53" s="39"/>
      <c r="C53" s="39"/>
      <c r="D53" s="39"/>
      <c r="E53" s="39"/>
      <c r="F53" s="39"/>
      <c r="G53" s="39"/>
      <c r="H53" s="39"/>
      <c r="I53" s="39"/>
      <c r="J53" s="39"/>
      <c r="K53" s="39"/>
      <c r="L53" s="39"/>
      <c r="M53" s="39"/>
      <c r="N53"/>
      <c r="O53"/>
      <c r="P53" s="31"/>
      <c r="Q53"/>
      <c r="R53" s="172"/>
      <c r="S53"/>
    </row>
    <row r="54" spans="1:26" s="40" customFormat="1">
      <c r="A54" s="39"/>
      <c r="B54" s="173"/>
      <c r="C54" s="173"/>
      <c r="D54" s="173"/>
      <c r="E54" s="39"/>
      <c r="F54" s="39"/>
      <c r="G54" s="39"/>
      <c r="H54" s="39"/>
      <c r="J54" s="39"/>
      <c r="K54" s="39"/>
      <c r="L54" s="39"/>
      <c r="M54" s="39"/>
      <c r="N54" s="39"/>
      <c r="O54" s="39"/>
      <c r="P54" s="41"/>
      <c r="Q54" s="39"/>
      <c r="R54" s="56"/>
      <c r="S54" s="57"/>
    </row>
    <row r="55" spans="1:26" s="40" customFormat="1">
      <c r="A55" s="39"/>
      <c r="B55" s="42"/>
      <c r="C55" s="43"/>
      <c r="D55" s="43"/>
      <c r="E55" s="39"/>
      <c r="F55" s="39"/>
      <c r="G55" s="39"/>
      <c r="H55" s="39"/>
      <c r="J55" s="39"/>
      <c r="K55" s="39"/>
      <c r="L55" s="39"/>
      <c r="M55" s="39"/>
      <c r="N55" s="39"/>
      <c r="O55" s="39"/>
      <c r="P55" s="41"/>
      <c r="Q55" s="39"/>
      <c r="R55" s="56"/>
      <c r="S55" s="57"/>
    </row>
    <row r="56" spans="1:26" s="40" customFormat="1">
      <c r="A56" s="39"/>
      <c r="B56" s="42"/>
      <c r="C56" s="43"/>
      <c r="D56" s="43"/>
      <c r="E56" s="39"/>
      <c r="F56" s="39"/>
      <c r="G56" s="39"/>
      <c r="H56" s="39"/>
      <c r="J56" s="174"/>
      <c r="K56" s="39"/>
      <c r="L56" s="39"/>
      <c r="M56" s="39"/>
      <c r="N56" s="39"/>
      <c r="O56" s="39"/>
      <c r="P56" s="41"/>
      <c r="Q56" s="39"/>
      <c r="R56" s="56"/>
      <c r="S56" s="57"/>
    </row>
    <row r="57" spans="1:26" s="40" customFormat="1">
      <c r="B57" s="42"/>
      <c r="C57" s="43"/>
      <c r="D57" s="43"/>
      <c r="J57" s="174"/>
      <c r="K57" s="174"/>
      <c r="L57" s="174"/>
      <c r="M57" s="174"/>
      <c r="N57" s="174"/>
      <c r="O57" s="174"/>
      <c r="P57" s="44"/>
      <c r="R57" s="56"/>
      <c r="S57" s="57"/>
    </row>
    <row r="58" spans="1:26" s="40" customFormat="1">
      <c r="B58" s="42"/>
      <c r="C58" s="43"/>
      <c r="D58" s="43"/>
      <c r="P58" s="44"/>
      <c r="R58" s="56"/>
      <c r="S58" s="57"/>
    </row>
    <row r="59" spans="1:26" s="40" customFormat="1">
      <c r="B59" s="42"/>
      <c r="C59" s="43"/>
      <c r="D59" s="43"/>
      <c r="K59" s="42"/>
      <c r="P59" s="44"/>
      <c r="R59" s="56"/>
      <c r="S59" s="57"/>
    </row>
    <row r="60" spans="1:26" s="40" customFormat="1">
      <c r="B60" s="42"/>
      <c r="C60" s="43"/>
      <c r="D60" s="43"/>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42"/>
      <c r="C63" s="43"/>
      <c r="D63" s="43"/>
      <c r="P63" s="44"/>
      <c r="R63" s="56"/>
      <c r="S63" s="57"/>
    </row>
    <row r="64" spans="1:26" s="40" customFormat="1">
      <c r="B64" s="42"/>
      <c r="C64" s="43"/>
      <c r="D64" s="43"/>
      <c r="P64" s="44"/>
      <c r="R64" s="56"/>
      <c r="S64" s="57"/>
    </row>
    <row r="65" spans="2:20" s="40" customFormat="1">
      <c r="B65" s="42"/>
      <c r="C65" s="43"/>
      <c r="D65" s="43"/>
      <c r="P65" s="44"/>
      <c r="R65" s="56"/>
      <c r="S65" s="57"/>
    </row>
    <row r="66" spans="2:20" s="40" customFormat="1">
      <c r="B66" s="175"/>
      <c r="P66" s="44"/>
      <c r="R66" s="56"/>
      <c r="S66" s="57"/>
    </row>
    <row r="67" spans="2:20" s="40" customFormat="1">
      <c r="P67" s="44"/>
      <c r="R67" s="56"/>
      <c r="S67" s="57"/>
      <c r="T67"/>
    </row>
    <row r="77" spans="2:20">
      <c r="T77" s="40"/>
    </row>
  </sheetData>
  <sheetProtection password="CA4D" sheet="1" objects="1" scenarios="1" selectLockedCells="1"/>
  <mergeCells count="14">
    <mergeCell ref="W48:Z48"/>
    <mergeCell ref="V49:Z50"/>
    <mergeCell ref="W46:Z47"/>
    <mergeCell ref="B10:P10"/>
    <mergeCell ref="B46:C46"/>
    <mergeCell ref="P4:Q4"/>
    <mergeCell ref="B7:B9"/>
    <mergeCell ref="C7:C9"/>
    <mergeCell ref="D7:D9"/>
    <mergeCell ref="E7:E9"/>
    <mergeCell ref="F7:F9"/>
    <mergeCell ref="P7:P8"/>
    <mergeCell ref="J8:K8"/>
    <mergeCell ref="L8:M8"/>
  </mergeCells>
  <conditionalFormatting sqref="C11:C39 E11:F38">
    <cfRule type="cellIs" dxfId="247" priority="41" operator="equal">
      <formula>"SO"</formula>
    </cfRule>
    <cfRule type="cellIs" dxfId="246" priority="42" operator="equal">
      <formula>"SA"</formula>
    </cfRule>
  </conditionalFormatting>
  <conditionalFormatting sqref="I11:Q11 N38 D11:D39">
    <cfRule type="cellIs" dxfId="245" priority="40" operator="equal">
      <formula>"F"</formula>
    </cfRule>
  </conditionalFormatting>
  <conditionalFormatting sqref="O11:O38">
    <cfRule type="cellIs" dxfId="244" priority="36" operator="greaterThan">
      <formula>0.416666666666667</formula>
    </cfRule>
  </conditionalFormatting>
  <conditionalFormatting sqref="O11:O38">
    <cfRule type="expression" dxfId="243" priority="34">
      <formula>AND($D11&lt;&gt;0,AND($F11="",$E11="",$G11=""))</formula>
    </cfRule>
  </conditionalFormatting>
  <conditionalFormatting sqref="T11">
    <cfRule type="cellIs" dxfId="242" priority="33" operator="equal">
      <formula>"F"</formula>
    </cfRule>
  </conditionalFormatting>
  <conditionalFormatting sqref="G11:H11">
    <cfRule type="cellIs" dxfId="241" priority="31" operator="equal">
      <formula>"F"</formula>
    </cfRule>
  </conditionalFormatting>
  <conditionalFormatting sqref="N12:N37">
    <cfRule type="cellIs" dxfId="240" priority="30" operator="equal">
      <formula>"F"</formula>
    </cfRule>
  </conditionalFormatting>
  <conditionalFormatting sqref="O5">
    <cfRule type="containsText" dxfId="239" priority="25" operator="containsText" text="bedeutet:">
      <formula>NOT(ISERROR(SEARCH("bedeutet:",O5)))</formula>
    </cfRule>
    <cfRule type="containsText" dxfId="238" priority="26" operator="containsText" text="bedeutet:">
      <formula>NOT(ISERROR(SEARCH("bedeutet:",O5)))</formula>
    </cfRule>
    <cfRule type="containsText" dxfId="237" priority="27" operator="containsText" text="bedeutet:">
      <formula>NOT(ISERROR(SEARCH("bedeutet:",O5)))</formula>
    </cfRule>
    <cfRule type="cellIs" dxfId="236" priority="28" operator="equal">
      <formula>"bedeutet:"</formula>
    </cfRule>
    <cfRule type="cellIs" dxfId="235" priority="29" operator="equal">
      <formula>"bedeutet:"</formula>
    </cfRule>
  </conditionalFormatting>
  <conditionalFormatting sqref="Q10:Q11 Q40">
    <cfRule type="cellIs" dxfId="234" priority="23" operator="lessThan">
      <formula>0</formula>
    </cfRule>
  </conditionalFormatting>
  <conditionalFormatting sqref="Q42:Q45">
    <cfRule type="cellIs" dxfId="233" priority="22" operator="equal">
      <formula>0</formula>
    </cfRule>
  </conditionalFormatting>
  <conditionalFormatting sqref="E39:F39">
    <cfRule type="cellIs" dxfId="232" priority="14" operator="equal">
      <formula>"SO"</formula>
    </cfRule>
    <cfRule type="cellIs" dxfId="231" priority="15" operator="equal">
      <formula>"SA"</formula>
    </cfRule>
  </conditionalFormatting>
  <conditionalFormatting sqref="N39">
    <cfRule type="cellIs" dxfId="230" priority="13" operator="equal">
      <formula>"F"</formula>
    </cfRule>
  </conditionalFormatting>
  <conditionalFormatting sqref="O39">
    <cfRule type="cellIs" dxfId="229" priority="12" operator="greaterThan">
      <formula>0.416666666666667</formula>
    </cfRule>
  </conditionalFormatting>
  <conditionalFormatting sqref="O39">
    <cfRule type="expression" dxfId="228" priority="11">
      <formula>AND($D39&lt;&gt;0,AND($F39="",$E39="",$G39=""))</formula>
    </cfRule>
  </conditionalFormatting>
  <conditionalFormatting sqref="B11:B39">
    <cfRule type="timePeriod" dxfId="227" priority="5" timePeriod="today">
      <formula>FLOOR(B11,1)=TODAY()</formula>
    </cfRule>
  </conditionalFormatting>
  <conditionalFormatting sqref="Q12:Q39">
    <cfRule type="cellIs" dxfId="226" priority="2" operator="equal">
      <formula>"F"</formula>
    </cfRule>
  </conditionalFormatting>
  <conditionalFormatting sqref="Q12:Q39">
    <cfRule type="cellIs" dxfId="225" priority="1" operator="lessThan">
      <formula>0</formula>
    </cfRule>
  </conditionalFormatting>
  <hyperlinks>
    <hyperlink ref="W46:Z47" r:id="rId1" display="„Der Arbeitszeit-Checker“ von Simone Back für www.arbeitszeit-klug-gestalten.de " xr:uid="{00000000-0004-0000-0300-000000000000}"/>
    <hyperlink ref="W48:Z48" r:id="rId2" display="ist lizensiert unter einer Creative Commons Lizenz CC BY SA 4.0 " xr:uid="{00000000-0004-0000-03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Z78"/>
  <sheetViews>
    <sheetView showGridLines="0" zoomScale="90" zoomScaleNormal="9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4" max="24" width="12.42578125" customWidth="1"/>
    <col min="25" max="25" width="13.425781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43524</v>
      </c>
      <c r="T1" s="154">
        <f>B11</f>
        <v>43524</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Feb!Q42</f>
        <v/>
      </c>
      <c r="R10" s="138"/>
      <c r="S10" s="139"/>
      <c r="T10" s="103"/>
      <c r="W10" s="232"/>
      <c r="X10" s="232"/>
      <c r="Y10" s="232"/>
      <c r="Z10" s="232"/>
    </row>
    <row r="11" spans="1:26">
      <c r="A11" s="22"/>
      <c r="B11" s="109">
        <f>Feb!B11+Feb!A39</f>
        <v>43524</v>
      </c>
      <c r="C11" s="104" t="str">
        <f>TEXT(B11,"TTT")</f>
        <v>Mi</v>
      </c>
      <c r="D11" s="105">
        <f>IF(OR(E11="F",F11="U",F11="AU"),'meine Daten'!$C$12,IF(C11="Mo",'meine Daten'!$C$21,IF(C11="Di",'meine Daten'!$C$22,IF(C11="Mi",'meine Daten'!$C$23,IF(C11="Do",'meine Daten'!$C$24,IF(C11="Fr",'meine Daten'!$C$25,IF(C11="Sa",'meine Daten'!$C$26,IF(C11="So",'meine Daten'!$C$27))))))))</f>
        <v>0.33333333333333331</v>
      </c>
      <c r="E11" s="106" t="str">
        <f t="shared" ref="E11:E40" si="0">IF(R11="Feiertag","F","")</f>
        <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f>IF(ISERROR(VLOOKUP(B11,Feiertage!$B$5:$B$21,1,FALSE)),WEEKDAY(B11,2),"Feiertag")</f>
        <v>3</v>
      </c>
      <c r="S11" s="141">
        <f>IF(G11="",0,(O11+P11-D11)*24)</f>
        <v>0</v>
      </c>
      <c r="T11" s="71"/>
      <c r="W11" s="232"/>
      <c r="X11" s="232"/>
      <c r="Y11" s="232"/>
      <c r="Z11" s="232"/>
    </row>
    <row r="12" spans="1:26">
      <c r="A12" s="22"/>
      <c r="B12" s="109">
        <f>B11+1</f>
        <v>43525</v>
      </c>
      <c r="C12" s="33" t="str">
        <f t="shared" ref="C12:C41" si="2">TEXT(B12,"TTT")</f>
        <v>Do</v>
      </c>
      <c r="D12" s="14">
        <f>IF(OR(E12="F",F12="U",F12="AU"),'meine Daten'!$C$12,IF(C12="Mo",'meine Daten'!$C$21,IF(C12="Di",'meine Daten'!$C$22,IF(C12="Mi",'meine Daten'!$C$23,IF(C12="Do",'meine Daten'!$C$24,IF(C12="Fr",'meine Daten'!$C$25,IF(C12="Sa",'meine Daten'!$C$26,IF(C12="So",'meine Daten'!$C$27))))))))</f>
        <v>0.33333333333333331</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4</v>
      </c>
      <c r="S12" s="141">
        <f>S11+IF(F12="Z",-(#REF!*24),IF(G12="",0,(O12+P12-D12)*24))</f>
        <v>0</v>
      </c>
      <c r="T12" s="72"/>
      <c r="W12" s="232"/>
      <c r="X12" s="232"/>
      <c r="Y12" s="232"/>
      <c r="Z12" s="232"/>
    </row>
    <row r="13" spans="1:26">
      <c r="A13" s="22"/>
      <c r="B13" s="35">
        <f t="shared" ref="B13:B41" si="5">B12+1</f>
        <v>43526</v>
      </c>
      <c r="C13" s="33" t="str">
        <f t="shared" si="2"/>
        <v>Fr</v>
      </c>
      <c r="D13" s="14">
        <f>IF(OR(E13="F",F13="U",F13="AU"),'meine Daten'!$C$12,IF(C13="Mo",'meine Daten'!$C$21,IF(C13="Di",'meine Daten'!$C$22,IF(C13="Mi",'meine Daten'!$C$23,IF(C13="Do",'meine Daten'!$C$24,IF(C13="Fr",'meine Daten'!$C$25,IF(C13="Sa",'meine Daten'!$C$26,IF(C13="So",'meine Daten'!$C$27))))))))</f>
        <v>0.33333333333333331</v>
      </c>
      <c r="E13" s="48" t="str">
        <f t="shared" si="0"/>
        <v/>
      </c>
      <c r="F13" s="12"/>
      <c r="G13" s="3"/>
      <c r="H13" s="4"/>
      <c r="I13" s="14">
        <f t="shared" ref="I13:I41" si="6">H13-G13</f>
        <v>0</v>
      </c>
      <c r="J13" s="3"/>
      <c r="K13" s="4"/>
      <c r="L13" s="3"/>
      <c r="M13" s="4"/>
      <c r="N13" s="14">
        <f t="shared" si="3"/>
        <v>0</v>
      </c>
      <c r="O13" s="16">
        <f t="shared" si="1"/>
        <v>0</v>
      </c>
      <c r="P13" s="45"/>
      <c r="Q13" s="110" t="str">
        <f t="shared" si="4"/>
        <v xml:space="preserve"> </v>
      </c>
      <c r="R13" s="140">
        <f>IF(ISERROR(VLOOKUP(B13,Feiertage!$B$5:$B$21,1,FALSE)),WEEKDAY(B13,2),"Feiertag")</f>
        <v>5</v>
      </c>
      <c r="S13" s="141">
        <f>S12+IF(F13="Z",-(#REF!*24),IF(G13="",0,(O13+P13-D13)*24))</f>
        <v>0</v>
      </c>
      <c r="T13" s="72"/>
    </row>
    <row r="14" spans="1:26">
      <c r="A14" s="22"/>
      <c r="B14" s="35">
        <f t="shared" si="5"/>
        <v>43527</v>
      </c>
      <c r="C14" s="33" t="str">
        <f t="shared" si="2"/>
        <v>Sa</v>
      </c>
      <c r="D14" s="14">
        <f>IF(OR(E14="F",F14="U",F14="AU"),'meine Daten'!$C$12,IF(C14="Mo",'meine Daten'!$C$21,IF(C14="Di",'meine Daten'!$C$22,IF(C14="Mi",'meine Daten'!$C$23,IF(C14="Do",'meine Daten'!$C$24,IF(C14="Fr",'meine Daten'!$C$25,IF(C14="Sa",'meine Daten'!$C$26,IF(C14="So",'meine Daten'!$C$27))))))))</f>
        <v>0</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6</v>
      </c>
      <c r="S14" s="141">
        <f>S13+IF(F14="Z",-(#REF!*24),IF(G14="",0,(O14+P14-D14)*24))</f>
        <v>0</v>
      </c>
      <c r="T14" s="72"/>
    </row>
    <row r="15" spans="1:26">
      <c r="A15" s="22"/>
      <c r="B15" s="35">
        <f t="shared" si="5"/>
        <v>43528</v>
      </c>
      <c r="C15" s="33" t="str">
        <f t="shared" si="2"/>
        <v>So</v>
      </c>
      <c r="D15" s="14">
        <f>IF(OR(E15="F",F15="U",F15="AU"),'meine Daten'!$C$12,IF(C15="Mo",'meine Daten'!$C$21,IF(C15="Di",'meine Daten'!$C$22,IF(C15="Mi",'meine Daten'!$C$23,IF(C15="Do",'meine Daten'!$C$24,IF(C15="Fr",'meine Daten'!$C$25,IF(C15="Sa",'meine Daten'!$C$26,IF(C15="So",'meine Daten'!$C$27))))))))</f>
        <v>0</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7</v>
      </c>
      <c r="S15" s="141">
        <f>S14+IF(F15="Z",-(#REF!*24),IF(G15="",0,(O15+P15-D15)*24))</f>
        <v>0</v>
      </c>
      <c r="T15" s="72"/>
    </row>
    <row r="16" spans="1:26">
      <c r="A16" s="22"/>
      <c r="B16" s="35">
        <f t="shared" si="5"/>
        <v>43529</v>
      </c>
      <c r="C16" s="33" t="str">
        <f t="shared" si="2"/>
        <v>Mo</v>
      </c>
      <c r="D16" s="14">
        <f>IF(OR(E16="F",F16="U",F16="AU"),'meine Daten'!$C$12,IF(C16="Mo",'meine Daten'!$C$21,IF(C16="Di",'meine Daten'!$C$22,IF(C16="Mi",'meine Daten'!$C$23,IF(C16="Do",'meine Daten'!$C$24,IF(C16="Fr",'meine Daten'!$C$25,IF(C16="Sa",'meine Daten'!$C$26,IF(C16="So",'meine Daten'!$C$27))))))))</f>
        <v>0.33333333333333331</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1</v>
      </c>
      <c r="S16" s="141">
        <f>S15+IF(F16="Z",-(#REF!*24),IF(G16="",0,(O16+P16-D16)*24))</f>
        <v>0</v>
      </c>
      <c r="T16" s="72"/>
    </row>
    <row r="17" spans="1:20">
      <c r="A17" s="22"/>
      <c r="B17" s="35">
        <f t="shared" si="5"/>
        <v>43530</v>
      </c>
      <c r="C17" s="33" t="str">
        <f t="shared" si="2"/>
        <v>Di</v>
      </c>
      <c r="D17" s="14">
        <f>IF(OR(E17="F",F17="U",F17="AU"),'meine Daten'!$C$12,IF(C17="Mo",'meine Daten'!$C$21,IF(C17="Di",'meine Daten'!$C$22,IF(C17="Mi",'meine Daten'!$C$23,IF(C17="Do",'meine Daten'!$C$24,IF(C17="Fr",'meine Daten'!$C$25,IF(C17="Sa",'meine Daten'!$C$26,IF(C17="So",'meine Daten'!$C$27))))))))</f>
        <v>0.33333333333333331</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2</v>
      </c>
      <c r="S17" s="141">
        <f>S16+IF(F17="Z",-(#REF!*24),IF(G17="",0,(O17+P17-D17)*24))</f>
        <v>0</v>
      </c>
      <c r="T17" s="72"/>
    </row>
    <row r="18" spans="1:20">
      <c r="A18" s="22"/>
      <c r="B18" s="35">
        <f t="shared" si="5"/>
        <v>43531</v>
      </c>
      <c r="C18" s="33" t="str">
        <f t="shared" si="2"/>
        <v>Mi</v>
      </c>
      <c r="D18" s="14">
        <f>IF(OR(E18="F",F18="U",F18="AU"),'meine Daten'!$C$12,IF(C18="Mo",'meine Daten'!$C$21,IF(C18="Di",'meine Daten'!$C$22,IF(C18="Mi",'meine Daten'!$C$23,IF(C18="Do",'meine Daten'!$C$24,IF(C18="Fr",'meine Daten'!$C$25,IF(C18="Sa",'meine Daten'!$C$26,IF(C18="So",'meine Daten'!$C$27))))))))</f>
        <v>0.33333333333333331</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3</v>
      </c>
      <c r="S18" s="141">
        <f>S17+IF(F18="Z",-(#REF!*24),IF(G18="",0,(O18+P18-D18)*24))</f>
        <v>0</v>
      </c>
      <c r="T18" s="72"/>
    </row>
    <row r="19" spans="1:20">
      <c r="A19" s="22"/>
      <c r="B19" s="35">
        <f t="shared" si="5"/>
        <v>43532</v>
      </c>
      <c r="C19" s="33" t="str">
        <f t="shared" si="2"/>
        <v>Do</v>
      </c>
      <c r="D19" s="14">
        <f>IF(OR(E19="F",F19="U",F19="AU"),'meine Daten'!$C$12,IF(C19="Mo",'meine Daten'!$C$21,IF(C19="Di",'meine Daten'!$C$22,IF(C19="Mi",'meine Daten'!$C$23,IF(C19="Do",'meine Daten'!$C$24,IF(C19="Fr",'meine Daten'!$C$25,IF(C19="Sa",'meine Daten'!$C$26,IF(C19="So",'meine Daten'!$C$27))))))))</f>
        <v>0.33333333333333331</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4</v>
      </c>
      <c r="S19" s="141">
        <f>S18+IF(F19="Z",-(#REF!*24),IF(G19="",0,(O19+P19-D19)*24))</f>
        <v>0</v>
      </c>
      <c r="T19" s="72"/>
    </row>
    <row r="20" spans="1:20">
      <c r="A20" s="22"/>
      <c r="B20" s="35">
        <f t="shared" si="5"/>
        <v>43533</v>
      </c>
      <c r="C20" s="33" t="str">
        <f t="shared" si="2"/>
        <v>Fr</v>
      </c>
      <c r="D20" s="14">
        <f>IF(OR(E20="F",F20="U",F20="AU"),'meine Daten'!$C$12,IF(C20="Mo",'meine Daten'!$C$21,IF(C20="Di",'meine Daten'!$C$22,IF(C20="Mi",'meine Daten'!$C$23,IF(C20="Do",'meine Daten'!$C$24,IF(C20="Fr",'meine Daten'!$C$25,IF(C20="Sa",'meine Daten'!$C$26,IF(C20="So",'meine Daten'!$C$27))))))))</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5</v>
      </c>
      <c r="S20" s="141">
        <f>S19+IF(F20="Z",-(#REF!*24),IF(G20="",0,(O20+P20-D20)*24))</f>
        <v>0</v>
      </c>
      <c r="T20" s="72"/>
    </row>
    <row r="21" spans="1:20">
      <c r="A21" s="22"/>
      <c r="B21" s="35">
        <f t="shared" si="5"/>
        <v>43534</v>
      </c>
      <c r="C21" s="33" t="str">
        <f t="shared" si="2"/>
        <v>Sa</v>
      </c>
      <c r="D21" s="14">
        <f>IF(OR(E21="F",F21="U",F21="AU"),'meine Daten'!$C$12,IF(C21="Mo",'meine Daten'!$C$21,IF(C21="Di",'meine Daten'!$C$22,IF(C21="Mi",'meine Daten'!$C$23,IF(C21="Do",'meine Daten'!$C$24,IF(C21="Fr",'meine Daten'!$C$25,IF(C21="Sa",'meine Daten'!$C$26,IF(C21="So",'meine Daten'!$C$27))))))))</f>
        <v>0</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6</v>
      </c>
      <c r="S21" s="141">
        <f>S20+IF(F21="Z",-(#REF!*24),IF(G21="",0,(O21+P21-D21)*24))</f>
        <v>0</v>
      </c>
      <c r="T21" s="72"/>
    </row>
    <row r="22" spans="1:20">
      <c r="A22" s="22"/>
      <c r="B22" s="35">
        <f t="shared" si="5"/>
        <v>43535</v>
      </c>
      <c r="C22" s="33" t="str">
        <f t="shared" si="2"/>
        <v>So</v>
      </c>
      <c r="D22" s="14">
        <f>IF(OR(E22="F",F22="U",F22="AU"),'meine Daten'!$C$12,IF(C22="Mo",'meine Daten'!$C$21,IF(C22="Di",'meine Daten'!$C$22,IF(C22="Mi",'meine Daten'!$C$23,IF(C22="Do",'meine Daten'!$C$24,IF(C22="Fr",'meine Daten'!$C$25,IF(C22="Sa",'meine Daten'!$C$26,IF(C22="So",'meine Daten'!$C$27))))))))</f>
        <v>0</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7</v>
      </c>
      <c r="S22" s="141">
        <f>S21+IF(F22="Z",-(#REF!*24),IF(G22="",0,(O22+P22-D22)*24))</f>
        <v>0</v>
      </c>
      <c r="T22" s="72"/>
    </row>
    <row r="23" spans="1:20">
      <c r="A23" s="22"/>
      <c r="B23" s="35">
        <f t="shared" si="5"/>
        <v>43536</v>
      </c>
      <c r="C23" s="33" t="str">
        <f t="shared" si="2"/>
        <v>Mo</v>
      </c>
      <c r="D23" s="14">
        <f>IF(OR(E23="F",F23="U",F23="AU"),'meine Daten'!$C$12,IF(C23="Mo",'meine Daten'!$C$21,IF(C23="Di",'meine Daten'!$C$22,IF(C23="Mi",'meine Daten'!$C$23,IF(C23="Do",'meine Daten'!$C$24,IF(C23="Fr",'meine Daten'!$C$25,IF(C23="Sa",'meine Daten'!$C$26,IF(C23="So",'meine Daten'!$C$27))))))))</f>
        <v>0.33333333333333331</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1</v>
      </c>
      <c r="S23" s="141">
        <f>S22+IF(F23="Z",-(#REF!*24),IF(G23="",0,(O23+P23-D23)*24))</f>
        <v>0</v>
      </c>
      <c r="T23" s="72"/>
    </row>
    <row r="24" spans="1:20">
      <c r="A24" s="22"/>
      <c r="B24" s="35">
        <f t="shared" si="5"/>
        <v>43537</v>
      </c>
      <c r="C24" s="33" t="str">
        <f t="shared" si="2"/>
        <v>Di</v>
      </c>
      <c r="D24" s="14">
        <f>IF(OR(E24="F",F24="U",F24="AU"),'meine Daten'!$C$12,IF(C24="Mo",'meine Daten'!$C$21,IF(C24="Di",'meine Daten'!$C$22,IF(C24="Mi",'meine Daten'!$C$23,IF(C24="Do",'meine Daten'!$C$24,IF(C24="Fr",'meine Daten'!$C$25,IF(C24="Sa",'meine Daten'!$C$26,IF(C24="So",'meine Daten'!$C$27))))))))</f>
        <v>0.33333333333333331</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2</v>
      </c>
      <c r="S24" s="141">
        <f>S23+IF(F24="Z",-(#REF!*24),IF(G24="",0,(O24+P24-D24)*24))</f>
        <v>0</v>
      </c>
      <c r="T24" s="72"/>
    </row>
    <row r="25" spans="1:20">
      <c r="A25" s="22"/>
      <c r="B25" s="35">
        <f t="shared" si="5"/>
        <v>43538</v>
      </c>
      <c r="C25" s="33" t="str">
        <f t="shared" si="2"/>
        <v>Mi</v>
      </c>
      <c r="D25" s="14">
        <f>IF(OR(E25="F",F25="U",F25="AU"),'meine Daten'!$C$12,IF(C25="Mo",'meine Daten'!$C$21,IF(C25="Di",'meine Daten'!$C$22,IF(C25="Mi",'meine Daten'!$C$23,IF(C25="Do",'meine Daten'!$C$24,IF(C25="Fr",'meine Daten'!$C$25,IF(C25="Sa",'meine Daten'!$C$26,IF(C25="So",'meine Daten'!$C$27))))))))</f>
        <v>0.33333333333333331</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3</v>
      </c>
      <c r="S25" s="141">
        <f>S24+IF(F25="Z",-(#REF!*24),IF(G25="",0,(O25+P25-D25)*24))</f>
        <v>0</v>
      </c>
      <c r="T25" s="72"/>
    </row>
    <row r="26" spans="1:20">
      <c r="A26" s="22"/>
      <c r="B26" s="35">
        <f t="shared" si="5"/>
        <v>43539</v>
      </c>
      <c r="C26" s="33" t="str">
        <f t="shared" si="2"/>
        <v>Do</v>
      </c>
      <c r="D26" s="14">
        <f>IF(OR(E26="F",F26="U",F26="AU"),'meine Daten'!$C$12,IF(C26="Mo",'meine Daten'!$C$21,IF(C26="Di",'meine Daten'!$C$22,IF(C26="Mi",'meine Daten'!$C$23,IF(C26="Do",'meine Daten'!$C$24,IF(C26="Fr",'meine Daten'!$C$25,IF(C26="Sa",'meine Daten'!$C$26,IF(C26="So",'meine Daten'!$C$27))))))))</f>
        <v>0.33333333333333331</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4</v>
      </c>
      <c r="S26" s="141">
        <f>S25+IF(F26="Z",-(#REF!*24),IF(G26="",0,(O26+P26-D26)*24))</f>
        <v>0</v>
      </c>
      <c r="T26" s="72"/>
    </row>
    <row r="27" spans="1:20">
      <c r="A27" s="22"/>
      <c r="B27" s="35">
        <f t="shared" si="5"/>
        <v>43540</v>
      </c>
      <c r="C27" s="33" t="str">
        <f t="shared" si="2"/>
        <v>Fr</v>
      </c>
      <c r="D27" s="14">
        <f>IF(OR(E27="F",F27="U",F27="AU"),'meine Daten'!$C$12,IF(C27="Mo",'meine Daten'!$C$21,IF(C27="Di",'meine Daten'!$C$22,IF(C27="Mi",'meine Daten'!$C$23,IF(C27="Do",'meine Daten'!$C$24,IF(C27="Fr",'meine Daten'!$C$25,IF(C27="Sa",'meine Daten'!$C$26,IF(C27="So",'meine Daten'!$C$27))))))))</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5</v>
      </c>
      <c r="S27" s="141">
        <f>S26+IF(F27="Z",-(#REF!*24),IF(G27="",0,(O27+P27-D27)*24))</f>
        <v>0</v>
      </c>
      <c r="T27" s="72"/>
    </row>
    <row r="28" spans="1:20">
      <c r="A28" s="22"/>
      <c r="B28" s="35">
        <f t="shared" si="5"/>
        <v>43541</v>
      </c>
      <c r="C28" s="33" t="str">
        <f t="shared" si="2"/>
        <v>Sa</v>
      </c>
      <c r="D28" s="14">
        <f>IF(OR(E28="F",F28="U",F28="AU"),'meine Daten'!$C$12,IF(C28="Mo",'meine Daten'!$C$21,IF(C28="Di",'meine Daten'!$C$22,IF(C28="Mi",'meine Daten'!$C$23,IF(C28="Do",'meine Daten'!$C$24,IF(C28="Fr",'meine Daten'!$C$25,IF(C28="Sa",'meine Daten'!$C$26,IF(C28="So",'meine Daten'!$C$27))))))))</f>
        <v>0</v>
      </c>
      <c r="E28" s="48" t="str">
        <f t="shared" si="0"/>
        <v/>
      </c>
      <c r="F28" s="12"/>
      <c r="G28" s="3"/>
      <c r="H28" s="4"/>
      <c r="I28" s="14">
        <f t="shared" si="6"/>
        <v>0</v>
      </c>
      <c r="J28" s="3"/>
      <c r="K28" s="4"/>
      <c r="L28" s="3"/>
      <c r="M28" s="4"/>
      <c r="N28" s="14">
        <f t="shared" si="3"/>
        <v>0</v>
      </c>
      <c r="O28" s="16">
        <f t="shared" si="1"/>
        <v>0</v>
      </c>
      <c r="P28" s="45"/>
      <c r="Q28" s="110" t="str">
        <f t="shared" si="4"/>
        <v xml:space="preserve"> </v>
      </c>
      <c r="R28" s="140">
        <f>IF(ISERROR(VLOOKUP(B28,Feiertage!$B$5:$B$21,1,FALSE)),WEEKDAY(B28,2),"Feiertag")</f>
        <v>6</v>
      </c>
      <c r="S28" s="141">
        <f>S27+IF(F28="Z",-(#REF!*24),IF(G28="",0,(O28+P28-D28)*24))</f>
        <v>0</v>
      </c>
      <c r="T28" s="72"/>
    </row>
    <row r="29" spans="1:20">
      <c r="A29" s="22"/>
      <c r="B29" s="35">
        <f t="shared" si="5"/>
        <v>43542</v>
      </c>
      <c r="C29" s="33" t="str">
        <f t="shared" si="2"/>
        <v>So</v>
      </c>
      <c r="D29" s="14">
        <f>IF(OR(E29="F",F29="U",F29="AU"),'meine Daten'!$C$12,IF(C29="Mo",'meine Daten'!$C$21,IF(C29="Di",'meine Daten'!$C$22,IF(C29="Mi",'meine Daten'!$C$23,IF(C29="Do",'meine Daten'!$C$24,IF(C29="Fr",'meine Daten'!$C$25,IF(C29="Sa",'meine Daten'!$C$26,IF(C29="So",'meine Daten'!$C$27))))))))</f>
        <v>0</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7</v>
      </c>
      <c r="S29" s="141">
        <f>S28+IF(F29="Z",-(#REF!*24),IF(G29="",0,(O29+P29-D29)*24))</f>
        <v>0</v>
      </c>
      <c r="T29" s="72"/>
    </row>
    <row r="30" spans="1:20">
      <c r="A30" s="22"/>
      <c r="B30" s="35">
        <f t="shared" si="5"/>
        <v>43543</v>
      </c>
      <c r="C30" s="33" t="str">
        <f t="shared" si="2"/>
        <v>Mo</v>
      </c>
      <c r="D30" s="14">
        <f>IF(OR(E30="F",F30="U",F30="AU"),'meine Daten'!$C$12,IF(C30="Mo",'meine Daten'!$C$21,IF(C30="Di",'meine Daten'!$C$22,IF(C30="Mi",'meine Daten'!$C$23,IF(C30="Do",'meine Daten'!$C$24,IF(C30="Fr",'meine Daten'!$C$25,IF(C30="Sa",'meine Daten'!$C$26,IF(C30="So",'meine Daten'!$C$27))))))))</f>
        <v>0.33333333333333331</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1</v>
      </c>
      <c r="S30" s="141">
        <f>S29+IF(F30="Z",-(#REF!*24),IF(G30="",0,(O30+P30-D30)*24))</f>
        <v>0</v>
      </c>
      <c r="T30" s="72"/>
    </row>
    <row r="31" spans="1:20">
      <c r="A31" s="22"/>
      <c r="B31" s="35">
        <f t="shared" si="5"/>
        <v>43544</v>
      </c>
      <c r="C31" s="33" t="str">
        <f t="shared" si="2"/>
        <v>Di</v>
      </c>
      <c r="D31" s="14">
        <f>IF(OR(E31="F",F31="U",F31="AU"),'meine Daten'!$C$12,IF(C31="Mo",'meine Daten'!$C$21,IF(C31="Di",'meine Daten'!$C$22,IF(C31="Mi",'meine Daten'!$C$23,IF(C31="Do",'meine Daten'!$C$24,IF(C31="Fr",'meine Daten'!$C$25,IF(C31="Sa",'meine Daten'!$C$26,IF(C31="So",'meine Daten'!$C$27))))))))</f>
        <v>0.33333333333333331</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2</v>
      </c>
      <c r="S31" s="141">
        <f>S30+IF(F31="Z",-(#REF!*24),IF(G31="",0,(O31+P31-D31)*24))</f>
        <v>0</v>
      </c>
      <c r="T31" s="72"/>
    </row>
    <row r="32" spans="1:20">
      <c r="A32" s="22"/>
      <c r="B32" s="35">
        <f t="shared" si="5"/>
        <v>43545</v>
      </c>
      <c r="C32" s="33" t="str">
        <f t="shared" si="2"/>
        <v>Mi</v>
      </c>
      <c r="D32" s="14">
        <f>IF(OR(E32="F",F32="U",F32="AU"),'meine Daten'!$C$12,IF(C32="Mo",'meine Daten'!$C$21,IF(C32="Di",'meine Daten'!$C$22,IF(C32="Mi",'meine Daten'!$C$23,IF(C32="Do",'meine Daten'!$C$24,IF(C32="Fr",'meine Daten'!$C$25,IF(C32="Sa",'meine Daten'!$C$26,IF(C32="So",'meine Daten'!$C$27))))))))</f>
        <v>0.33333333333333331</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3</v>
      </c>
      <c r="S32" s="141">
        <f>S31+IF(F32="Z",-(#REF!*24),IF(G32="",0,(O32+P32-D32)*24))</f>
        <v>0</v>
      </c>
      <c r="T32" s="72"/>
    </row>
    <row r="33" spans="1:26">
      <c r="A33" s="22"/>
      <c r="B33" s="35">
        <f t="shared" si="5"/>
        <v>43546</v>
      </c>
      <c r="C33" s="33" t="str">
        <f t="shared" si="2"/>
        <v>Do</v>
      </c>
      <c r="D33" s="14">
        <f>IF(OR(E33="F",F33="U",F33="AU"),'meine Daten'!$C$12,IF(C33="Mo",'meine Daten'!$C$21,IF(C33="Di",'meine Daten'!$C$22,IF(C33="Mi",'meine Daten'!$C$23,IF(C33="Do",'meine Daten'!$C$24,IF(C33="Fr",'meine Daten'!$C$25,IF(C33="Sa",'meine Daten'!$C$26,IF(C33="So",'meine Daten'!$C$27))))))))</f>
        <v>0.33333333333333331</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4</v>
      </c>
      <c r="S33" s="141">
        <f>S32+IF(F33="Z",-(#REF!*24),IF(G33="",0,(O33+P33-D33)*24))</f>
        <v>0</v>
      </c>
      <c r="T33" s="72"/>
      <c r="V33" s="168"/>
    </row>
    <row r="34" spans="1:26">
      <c r="A34" s="22"/>
      <c r="B34" s="35">
        <f t="shared" si="5"/>
        <v>43547</v>
      </c>
      <c r="C34" s="33" t="str">
        <f t="shared" si="2"/>
        <v>Fr</v>
      </c>
      <c r="D34" s="14">
        <f>IF(OR(E34="F",F34="U",F34="AU"),'meine Daten'!$C$12,IF(C34="Mo",'meine Daten'!$C$21,IF(C34="Di",'meine Daten'!$C$22,IF(C34="Mi",'meine Daten'!$C$23,IF(C34="Do",'meine Daten'!$C$24,IF(C34="Fr",'meine Daten'!$C$25,IF(C34="Sa",'meine Daten'!$C$26,IF(C34="So",'meine Daten'!$C$27))))))))</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0">
        <f>IF(ISERROR(VLOOKUP(B34,Feiertage!$B$5:$B$21,1,FALSE)),WEEKDAY(B34,2),"Feiertag")</f>
        <v>5</v>
      </c>
      <c r="S34" s="141">
        <f>S33+IF(F34="Z",-(#REF!*24),IF(G34="",0,(O34+P34-D34)*24))</f>
        <v>0</v>
      </c>
      <c r="T34" s="72"/>
      <c r="V34" s="169"/>
    </row>
    <row r="35" spans="1:26">
      <c r="A35" s="22"/>
      <c r="B35" s="35">
        <f t="shared" si="5"/>
        <v>43548</v>
      </c>
      <c r="C35" s="33" t="str">
        <f t="shared" si="2"/>
        <v>Sa</v>
      </c>
      <c r="D35" s="14">
        <f>IF(OR(E35="F",F35="U",F35="AU"),'meine Daten'!$C$12,IF(C35="Mo",'meine Daten'!$C$21,IF(C35="Di",'meine Daten'!$C$22,IF(C35="Mi",'meine Daten'!$C$23,IF(C35="Do",'meine Daten'!$C$24,IF(C35="Fr",'meine Daten'!$C$25,IF(C35="Sa",'meine Daten'!$C$26,IF(C35="So",'meine Daten'!$C$27))))))))</f>
        <v>0</v>
      </c>
      <c r="E35" s="48" t="str">
        <f t="shared" si="0"/>
        <v/>
      </c>
      <c r="F35" s="12"/>
      <c r="G35" s="11"/>
      <c r="H35" s="4"/>
      <c r="I35" s="14">
        <f t="shared" si="6"/>
        <v>0</v>
      </c>
      <c r="J35" s="11"/>
      <c r="K35" s="4"/>
      <c r="L35" s="3"/>
      <c r="M35" s="4"/>
      <c r="N35" s="14">
        <f t="shared" si="3"/>
        <v>0</v>
      </c>
      <c r="O35" s="16">
        <f t="shared" si="1"/>
        <v>0</v>
      </c>
      <c r="P35" s="45"/>
      <c r="Q35" s="110" t="str">
        <f t="shared" si="4"/>
        <v xml:space="preserve"> </v>
      </c>
      <c r="R35" s="140">
        <f>IF(ISERROR(VLOOKUP(B35,Feiertage!$B$5:$B$21,1,FALSE)),WEEKDAY(B35,2),"Feiertag")</f>
        <v>6</v>
      </c>
      <c r="S35" s="141">
        <f>S34+IF(F35="Z",-(#REF!*24),IF(G35="",0,(O35+P35-D35)*24))</f>
        <v>0</v>
      </c>
      <c r="T35" s="72"/>
    </row>
    <row r="36" spans="1:26">
      <c r="A36" s="22"/>
      <c r="B36" s="35">
        <f t="shared" si="5"/>
        <v>43549</v>
      </c>
      <c r="C36" s="33" t="str">
        <f t="shared" si="2"/>
        <v>So</v>
      </c>
      <c r="D36" s="14">
        <f>IF(OR(E36="F",F36="U",F36="AU"),'meine Daten'!$C$12,IF(C36="Mo",'meine Daten'!$C$21,IF(C36="Di",'meine Daten'!$C$22,IF(C36="Mi",'meine Daten'!$C$23,IF(C36="Do",'meine Daten'!$C$24,IF(C36="Fr",'meine Daten'!$C$25,IF(C36="Sa",'meine Daten'!$C$26,IF(C36="So",'meine Daten'!$C$27))))))))</f>
        <v>0</v>
      </c>
      <c r="E36" s="48" t="str">
        <f t="shared" si="0"/>
        <v/>
      </c>
      <c r="F36" s="12"/>
      <c r="G36" s="11"/>
      <c r="H36" s="4"/>
      <c r="I36" s="14">
        <f t="shared" si="6"/>
        <v>0</v>
      </c>
      <c r="J36" s="11"/>
      <c r="K36" s="4"/>
      <c r="L36" s="3"/>
      <c r="M36" s="4"/>
      <c r="N36" s="14">
        <f t="shared" si="3"/>
        <v>0</v>
      </c>
      <c r="O36" s="16">
        <f t="shared" si="1"/>
        <v>0</v>
      </c>
      <c r="P36" s="45"/>
      <c r="Q36" s="110" t="str">
        <f t="shared" si="4"/>
        <v xml:space="preserve"> </v>
      </c>
      <c r="R36" s="140">
        <f>IF(ISERROR(VLOOKUP(B36,Feiertage!$B$5:$B$21,1,FALSE)),WEEKDAY(B36,2),"Feiertag")</f>
        <v>7</v>
      </c>
      <c r="S36" s="141">
        <f>S35+IF(F36="Z",-(#REF!*24),IF(G36="",0,(O36+P36-D36)*24))</f>
        <v>0</v>
      </c>
      <c r="T36" s="72"/>
    </row>
    <row r="37" spans="1:26">
      <c r="A37" s="22"/>
      <c r="B37" s="35">
        <f t="shared" si="5"/>
        <v>43550</v>
      </c>
      <c r="C37" s="33" t="str">
        <f t="shared" si="2"/>
        <v>Mo</v>
      </c>
      <c r="D37" s="14">
        <f>IF(OR(E37="F",F37="U",F37="AU"),'meine Daten'!$C$12,IF(C37="Mo",'meine Daten'!$C$21,IF(C37="Di",'meine Daten'!$C$22,IF(C37="Mi",'meine Daten'!$C$23,IF(C37="Do",'meine Daten'!$C$24,IF(C37="Fr",'meine Daten'!$C$25,IF(C37="Sa",'meine Daten'!$C$26,IF(C37="So",'meine Daten'!$C$27))))))))</f>
        <v>0.33333333333333331</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1</v>
      </c>
      <c r="S37" s="141">
        <f>S36+IF(F37="Z",-(#REF!*24),IF(G37="",0,(O37+P37-D37)*24))</f>
        <v>0</v>
      </c>
      <c r="T37" s="72"/>
    </row>
    <row r="38" spans="1:26">
      <c r="A38" s="22"/>
      <c r="B38" s="35">
        <f t="shared" si="5"/>
        <v>43551</v>
      </c>
      <c r="C38" s="33" t="str">
        <f t="shared" si="2"/>
        <v>Di</v>
      </c>
      <c r="D38" s="14">
        <f>IF(OR(E38="F",F38="U",F38="AU"),'meine Daten'!$C$12,IF(C38="Mo",'meine Daten'!$C$21,IF(C38="Di",'meine Daten'!$C$22,IF(C38="Mi",'meine Daten'!$C$23,IF(C38="Do",'meine Daten'!$C$24,IF(C38="Fr",'meine Daten'!$C$25,IF(C38="Sa",'meine Daten'!$C$26,IF(C38="So",'meine Daten'!$C$27))))))))</f>
        <v>0.33333333333333331</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2</v>
      </c>
      <c r="S38" s="141">
        <f>S37+IF(F38="Z",-(#REF!*24),IF(G38="",0,(O38+P38-D38)*24))</f>
        <v>0</v>
      </c>
      <c r="T38" s="72"/>
      <c r="V38" s="64" t="s">
        <v>25</v>
      </c>
    </row>
    <row r="39" spans="1:26">
      <c r="A39" s="22"/>
      <c r="B39" s="35">
        <f t="shared" si="5"/>
        <v>43552</v>
      </c>
      <c r="C39" s="33" t="str">
        <f t="shared" si="2"/>
        <v>Mi</v>
      </c>
      <c r="D39" s="14">
        <f>IF(OR(E39="F",F39="U",F39="AU"),'meine Daten'!$C$12,IF(C39="Mo",'meine Daten'!$C$21,IF(C39="Di",'meine Daten'!$C$22,IF(C39="Mi",'meine Daten'!$C$23,IF(C39="Do",'meine Daten'!$C$24,IF(C39="Fr",'meine Daten'!$C$25,IF(C39="Sa",'meine Daten'!$C$26,IF(C39="So",'meine Daten'!$C$27))))))))</f>
        <v>0.33333333333333331</v>
      </c>
      <c r="E39" s="48" t="str">
        <f t="shared" si="0"/>
        <v/>
      </c>
      <c r="F39" s="12"/>
      <c r="G39" s="11"/>
      <c r="H39" s="4"/>
      <c r="I39" s="14">
        <f t="shared" si="6"/>
        <v>0</v>
      </c>
      <c r="J39" s="11"/>
      <c r="K39" s="4"/>
      <c r="L39" s="3"/>
      <c r="M39" s="4"/>
      <c r="N39" s="14">
        <f t="shared" si="3"/>
        <v>0</v>
      </c>
      <c r="O39" s="16">
        <f t="shared" si="1"/>
        <v>0</v>
      </c>
      <c r="P39" s="45"/>
      <c r="Q39" s="110" t="str">
        <f t="shared" si="4"/>
        <v xml:space="preserve"> </v>
      </c>
      <c r="R39" s="140">
        <f>IF(ISERROR(VLOOKUP(B39,Feiertage!$B$5:$B$21,1,FALSE)),WEEKDAY(B39,2),"Feiertag")</f>
        <v>3</v>
      </c>
      <c r="S39" s="141">
        <f>S38+IF(F39="Z",-(#REF!*24),IF(G39="",0,(O39+P39-D39)*24))</f>
        <v>0</v>
      </c>
      <c r="T39" s="72"/>
      <c r="V39" s="64" t="s">
        <v>26</v>
      </c>
      <c r="W39" s="65"/>
      <c r="X39" s="24"/>
      <c r="Y39" s="24"/>
    </row>
    <row r="40" spans="1:26">
      <c r="A40" s="22"/>
      <c r="B40" s="35">
        <f t="shared" si="5"/>
        <v>43553</v>
      </c>
      <c r="C40" s="33" t="str">
        <f t="shared" si="2"/>
        <v>Do</v>
      </c>
      <c r="D40" s="14">
        <f>IF(OR(E40="F",F40="U",F40="AU"),'meine Daten'!$C$12,IF(C40="Mo",'meine Daten'!$C$21,IF(C40="Di",'meine Daten'!$C$22,IF(C40="Mi",'meine Daten'!$C$23,IF(C40="Do",'meine Daten'!$C$24,IF(C40="Fr",'meine Daten'!$C$25,IF(C40="Sa",'meine Daten'!$C$26,IF(C40="So",'meine Daten'!$C$27))))))))</f>
        <v>0.33333333333333331</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4</v>
      </c>
      <c r="S40" s="141">
        <f>S39+IF(F40="Z",-(#REF!*24),IF(G40="",0,(O40+P40-D40)*24))</f>
        <v>0</v>
      </c>
      <c r="T40" s="73"/>
      <c r="V40" s="65"/>
      <c r="W40" s="65"/>
      <c r="X40" s="65"/>
      <c r="Y40" s="22"/>
    </row>
    <row r="41" spans="1:26" ht="15.75" thickBot="1">
      <c r="A41" s="22"/>
      <c r="B41" s="36">
        <f t="shared" si="5"/>
        <v>43554</v>
      </c>
      <c r="C41" s="34" t="str">
        <f t="shared" si="2"/>
        <v>Fr</v>
      </c>
      <c r="D41" s="15">
        <f>IF(OR(E41="F",F41="U",F41="AU"),'meine Daten'!$C$12,IF(C41="Mo",'meine Daten'!$C$21,IF(C41="Di",'meine Daten'!$C$22,IF(C41="Mi",'meine Daten'!$C$23,IF(C41="Do",'meine Daten'!$C$24,IF(C41="Fr",'meine Daten'!$C$25,IF(C41="Sa",'meine Daten'!$C$26,IF(C41="So",'meine Daten'!$C$27))))))))</f>
        <v>0.33333333333333331</v>
      </c>
      <c r="E41" s="49"/>
      <c r="F41" s="13"/>
      <c r="G41" s="5"/>
      <c r="H41" s="6"/>
      <c r="I41" s="15">
        <f t="shared" si="6"/>
        <v>0</v>
      </c>
      <c r="J41" s="5"/>
      <c r="K41" s="6"/>
      <c r="L41" s="10"/>
      <c r="M41" s="6"/>
      <c r="N41" s="100">
        <f t="shared" si="3"/>
        <v>0</v>
      </c>
      <c r="O41" s="75">
        <f t="shared" si="1"/>
        <v>0</v>
      </c>
      <c r="P41" s="46"/>
      <c r="Q41" s="110" t="str">
        <f t="shared" si="4"/>
        <v xml:space="preserve"> </v>
      </c>
      <c r="R41" s="140">
        <f>IF(ISERROR(VLOOKUP(B41,Feiertage!$B$5:$B$21,1,FALSE)),WEEKDAY(B41,2),"Feiertag")</f>
        <v>5</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3"/>
      <c r="V46" s="233"/>
      <c r="W46" s="292" t="s">
        <v>110</v>
      </c>
      <c r="X46" s="292"/>
      <c r="Y46" s="292"/>
      <c r="Z46" s="292"/>
    </row>
    <row r="47" spans="1:26" ht="15.75" thickBot="1">
      <c r="A47" s="22"/>
      <c r="N47" s="171" t="s">
        <v>78</v>
      </c>
      <c r="O47" s="24"/>
      <c r="P47" s="29"/>
      <c r="Q47" s="135">
        <f>COUNTIF(F11:F41,"U")</f>
        <v>0</v>
      </c>
      <c r="R47" s="38"/>
      <c r="S47"/>
      <c r="T47" s="29"/>
      <c r="U47" s="233"/>
      <c r="V47" s="233"/>
      <c r="W47" s="292"/>
      <c r="X47" s="292"/>
      <c r="Y47" s="292"/>
      <c r="Z47" s="292"/>
    </row>
    <row r="48" spans="1:26" ht="20.45" customHeight="1">
      <c r="A48" s="25"/>
      <c r="B48" s="291"/>
      <c r="C48" s="291"/>
      <c r="E48" s="24"/>
      <c r="F48" s="24"/>
      <c r="G48" s="24"/>
      <c r="H48" s="24"/>
      <c r="I48" s="24"/>
      <c r="J48" s="24"/>
      <c r="K48" s="24"/>
      <c r="L48" s="25"/>
      <c r="M48" s="25"/>
      <c r="N48" s="24"/>
      <c r="O48" s="24"/>
      <c r="P48" s="29"/>
      <c r="Q48" s="24"/>
      <c r="R48" s="38"/>
      <c r="S48"/>
      <c r="T48" s="76"/>
      <c r="U48" s="233"/>
      <c r="V48" s="233"/>
      <c r="W48" s="292" t="s">
        <v>102</v>
      </c>
      <c r="X48" s="292"/>
      <c r="Y48" s="292"/>
      <c r="Z48" s="292"/>
    </row>
    <row r="49" spans="1:26" ht="18" customHeight="1">
      <c r="A49" s="25"/>
      <c r="B49" s="24"/>
      <c r="C49" s="24"/>
      <c r="E49" s="24"/>
      <c r="F49" s="24"/>
      <c r="G49" s="24"/>
      <c r="H49" s="24"/>
      <c r="I49" s="24"/>
      <c r="J49" s="24"/>
      <c r="K49" s="24"/>
      <c r="L49" s="25"/>
      <c r="M49" s="25"/>
      <c r="P49"/>
      <c r="R49" s="172"/>
      <c r="S49"/>
      <c r="T49" s="77"/>
      <c r="U49" s="233"/>
      <c r="V49" s="277" t="s">
        <v>120</v>
      </c>
      <c r="W49" s="277"/>
      <c r="X49" s="277"/>
      <c r="Y49" s="277"/>
      <c r="Z49" s="277"/>
    </row>
    <row r="50" spans="1:26" ht="9" customHeight="1">
      <c r="A50" s="25"/>
      <c r="B50" s="25"/>
      <c r="C50" s="25"/>
      <c r="D50" s="25"/>
      <c r="E50" s="25"/>
      <c r="F50" s="25"/>
      <c r="G50" s="25"/>
      <c r="H50" s="25"/>
      <c r="I50" s="25"/>
      <c r="J50" s="25"/>
      <c r="K50" s="25"/>
      <c r="L50" s="25"/>
      <c r="M50" s="25"/>
      <c r="P50"/>
      <c r="R50" s="180"/>
      <c r="S50" s="180"/>
      <c r="T50" s="180"/>
      <c r="U50" s="233"/>
      <c r="V50" s="277"/>
      <c r="W50" s="277"/>
      <c r="X50" s="277"/>
      <c r="Y50" s="277"/>
      <c r="Z50" s="277"/>
    </row>
    <row r="51" spans="1:26" s="40" customFormat="1">
      <c r="A51" s="39"/>
      <c r="B51" s="39"/>
      <c r="C51" s="39"/>
      <c r="D51" s="39"/>
      <c r="E51" s="39"/>
      <c r="F51" s="39"/>
      <c r="G51" s="39"/>
      <c r="H51" s="39"/>
      <c r="I51" s="39"/>
      <c r="J51" s="39"/>
      <c r="K51" s="39"/>
      <c r="L51" s="39"/>
      <c r="M51" s="39"/>
      <c r="R51" s="172"/>
      <c r="S51"/>
      <c r="U51" s="233"/>
      <c r="V51" s="233"/>
      <c r="W51" s="233"/>
      <c r="X51" s="233"/>
      <c r="Y51" s="233"/>
      <c r="Z51" s="233"/>
    </row>
    <row r="52" spans="1:26" ht="12.6" customHeight="1">
      <c r="A52" s="25"/>
      <c r="B52" s="24"/>
      <c r="C52" s="24"/>
      <c r="E52" s="24"/>
      <c r="F52" s="24"/>
      <c r="G52" s="24"/>
      <c r="H52" s="24"/>
      <c r="I52" s="24"/>
      <c r="J52" s="24"/>
      <c r="K52" s="24"/>
      <c r="L52" s="25"/>
      <c r="M52" s="25"/>
      <c r="P52" s="197"/>
      <c r="R52" s="172"/>
      <c r="S52"/>
      <c r="T52" s="77"/>
    </row>
    <row r="53" spans="1:26" ht="9" customHeight="1">
      <c r="A53" s="25"/>
      <c r="B53" s="25"/>
      <c r="C53" s="25"/>
      <c r="D53" s="25"/>
      <c r="E53" s="25"/>
      <c r="F53" s="25"/>
      <c r="G53" s="25"/>
      <c r="H53" s="25"/>
      <c r="I53" s="25"/>
      <c r="J53" s="25"/>
      <c r="K53" s="25"/>
      <c r="L53" s="25"/>
      <c r="M53" s="25"/>
      <c r="P53" s="198"/>
      <c r="Q53" s="196"/>
      <c r="R53" s="180"/>
      <c r="S53" s="180"/>
      <c r="T53" s="180"/>
      <c r="U53" s="40"/>
      <c r="V53" s="40"/>
      <c r="W53" s="40"/>
      <c r="X53" s="40"/>
      <c r="Y53" s="40"/>
      <c r="Z53" s="40"/>
    </row>
    <row r="54" spans="1:26" s="40" customFormat="1">
      <c r="A54" s="39"/>
      <c r="B54" s="39"/>
      <c r="C54" s="39"/>
      <c r="D54" s="39"/>
      <c r="E54" s="39"/>
      <c r="F54" s="39"/>
      <c r="G54" s="39"/>
      <c r="H54" s="39"/>
      <c r="I54" s="39"/>
      <c r="J54" s="39"/>
      <c r="K54" s="39"/>
      <c r="L54" s="39"/>
      <c r="M54" s="39"/>
      <c r="N54"/>
      <c r="O54"/>
      <c r="P54" s="31"/>
      <c r="Q54"/>
      <c r="R54" s="172"/>
      <c r="S54"/>
    </row>
    <row r="55" spans="1:26" s="40" customFormat="1">
      <c r="A55" s="39"/>
      <c r="B55" s="173"/>
      <c r="C55" s="173"/>
      <c r="D55" s="173"/>
      <c r="E55" s="39"/>
      <c r="F55" s="39"/>
      <c r="G55" s="39"/>
      <c r="H55" s="39"/>
      <c r="J55" s="39"/>
      <c r="K55" s="39"/>
      <c r="L55" s="39"/>
      <c r="M55" s="39"/>
      <c r="N55" s="39"/>
      <c r="O55" s="39"/>
      <c r="P55" s="41"/>
      <c r="Q55" s="39"/>
      <c r="R55" s="56"/>
      <c r="S55" s="57"/>
    </row>
    <row r="56" spans="1:26" s="40" customFormat="1">
      <c r="A56" s="39"/>
      <c r="B56" s="42"/>
      <c r="C56" s="43"/>
      <c r="D56" s="43"/>
      <c r="E56" s="39"/>
      <c r="F56" s="39"/>
      <c r="G56" s="39"/>
      <c r="H56" s="39"/>
      <c r="J56" s="39"/>
      <c r="K56" s="39"/>
      <c r="L56" s="39"/>
      <c r="M56" s="39"/>
      <c r="N56" s="39"/>
      <c r="O56" s="39"/>
      <c r="P56" s="41"/>
      <c r="Q56" s="39"/>
      <c r="R56" s="56"/>
      <c r="S56" s="57"/>
    </row>
    <row r="57" spans="1:26" s="40" customFormat="1">
      <c r="A57" s="39"/>
      <c r="B57" s="42"/>
      <c r="C57" s="43"/>
      <c r="D57" s="43"/>
      <c r="E57" s="39"/>
      <c r="F57" s="39"/>
      <c r="G57" s="39"/>
      <c r="H57" s="39"/>
      <c r="J57" s="174"/>
      <c r="K57" s="39"/>
      <c r="L57" s="39"/>
      <c r="M57" s="39"/>
      <c r="N57" s="39"/>
      <c r="O57" s="39"/>
      <c r="P57" s="41"/>
      <c r="Q57" s="39"/>
      <c r="R57" s="56"/>
      <c r="S57" s="57"/>
    </row>
    <row r="58" spans="1:26" s="40" customFormat="1">
      <c r="B58" s="42"/>
      <c r="C58" s="43"/>
      <c r="D58" s="43"/>
      <c r="J58" s="174"/>
      <c r="K58" s="174"/>
      <c r="L58" s="174"/>
      <c r="M58" s="174"/>
      <c r="N58" s="174"/>
      <c r="O58" s="174"/>
      <c r="P58" s="44"/>
      <c r="R58" s="56"/>
      <c r="S58" s="57"/>
    </row>
    <row r="59" spans="1:26" s="40" customFormat="1">
      <c r="B59" s="42"/>
      <c r="C59" s="43"/>
      <c r="D59" s="43"/>
      <c r="P59" s="44"/>
      <c r="R59" s="56"/>
      <c r="S59" s="57"/>
    </row>
    <row r="60" spans="1:26" s="40" customFormat="1">
      <c r="B60" s="42"/>
      <c r="C60" s="43"/>
      <c r="D60" s="43"/>
      <c r="K60" s="42"/>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42"/>
      <c r="C63" s="43"/>
      <c r="D63" s="43"/>
      <c r="P63" s="44"/>
      <c r="R63" s="56"/>
      <c r="S63" s="57"/>
    </row>
    <row r="64" spans="1:26" s="40" customFormat="1">
      <c r="B64" s="42"/>
      <c r="C64" s="43"/>
      <c r="D64" s="43"/>
      <c r="P64" s="44"/>
      <c r="R64" s="56"/>
      <c r="S64" s="57"/>
    </row>
    <row r="65" spans="2:26" s="40" customFormat="1">
      <c r="B65" s="42"/>
      <c r="C65" s="43"/>
      <c r="D65" s="43"/>
      <c r="P65" s="44"/>
      <c r="R65" s="56"/>
      <c r="S65" s="57"/>
    </row>
    <row r="66" spans="2:26" s="40" customFormat="1">
      <c r="B66" s="42"/>
      <c r="C66" s="43"/>
      <c r="D66" s="43"/>
      <c r="P66" s="44"/>
      <c r="R66" s="56"/>
      <c r="S66" s="57"/>
    </row>
    <row r="67" spans="2:26" s="40" customFormat="1">
      <c r="B67" s="175"/>
      <c r="P67" s="44"/>
      <c r="R67" s="56"/>
      <c r="S67" s="57"/>
    </row>
    <row r="68" spans="2:26" s="40" customFormat="1">
      <c r="P68" s="44"/>
      <c r="R68" s="56"/>
      <c r="S68" s="57"/>
      <c r="T68"/>
      <c r="U68"/>
      <c r="V68"/>
      <c r="W68"/>
      <c r="X68"/>
      <c r="Y68"/>
      <c r="Z68"/>
    </row>
    <row r="78" spans="2:26">
      <c r="T78" s="40"/>
    </row>
  </sheetData>
  <sheetProtection password="CA4D" sheet="1" objects="1" scenarios="1" selectLockedCells="1"/>
  <mergeCells count="14">
    <mergeCell ref="V49:Z50"/>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224" priority="23" operator="equal">
      <formula>"SO"</formula>
    </cfRule>
    <cfRule type="cellIs" dxfId="223" priority="24" operator="equal">
      <formula>"SA"</formula>
    </cfRule>
  </conditionalFormatting>
  <conditionalFormatting sqref="I11:P11">
    <cfRule type="cellIs" dxfId="222" priority="22" operator="equal">
      <formula>"F"</formula>
    </cfRule>
  </conditionalFormatting>
  <conditionalFormatting sqref="F11:F41">
    <cfRule type="cellIs" dxfId="221" priority="20" operator="equal">
      <formula>"SO"</formula>
    </cfRule>
    <cfRule type="cellIs" dxfId="220" priority="21" operator="equal">
      <formula>"SA"</formula>
    </cfRule>
  </conditionalFormatting>
  <conditionalFormatting sqref="D11:D41">
    <cfRule type="cellIs" dxfId="219" priority="19" operator="equal">
      <formula>"F"</formula>
    </cfRule>
  </conditionalFormatting>
  <conditionalFormatting sqref="O11:O41">
    <cfRule type="cellIs" dxfId="218" priority="18" operator="greaterThan">
      <formula>0.416666666666667</formula>
    </cfRule>
  </conditionalFormatting>
  <conditionalFormatting sqref="O41">
    <cfRule type="expression" dxfId="217" priority="17">
      <formula>AND($D41&lt;&gt;0,AND($F41="",$E41="",$G41=""))</formula>
    </cfRule>
  </conditionalFormatting>
  <conditionalFormatting sqref="O11:O40">
    <cfRule type="expression" dxfId="216" priority="16">
      <formula>AND($D11&lt;&gt;0,AND($F11="",$E11="",$G11=""))</formula>
    </cfRule>
  </conditionalFormatting>
  <conditionalFormatting sqref="T11">
    <cfRule type="cellIs" dxfId="215" priority="15" operator="equal">
      <formula>"F"</formula>
    </cfRule>
  </conditionalFormatting>
  <conditionalFormatting sqref="Q11:Q41">
    <cfRule type="cellIs" dxfId="214" priority="14" operator="equal">
      <formula>"F"</formula>
    </cfRule>
  </conditionalFormatting>
  <conditionalFormatting sqref="G11:H11">
    <cfRule type="cellIs" dxfId="213" priority="13" operator="equal">
      <formula>"F"</formula>
    </cfRule>
  </conditionalFormatting>
  <conditionalFormatting sqref="N12:N40">
    <cfRule type="cellIs" dxfId="212" priority="12" operator="equal">
      <formula>"F"</formula>
    </cfRule>
  </conditionalFormatting>
  <conditionalFormatting sqref="O5">
    <cfRule type="containsText" dxfId="211" priority="7" operator="containsText" text="bedeutet:">
      <formula>NOT(ISERROR(SEARCH("bedeutet:",O5)))</formula>
    </cfRule>
    <cfRule type="containsText" dxfId="210" priority="8" operator="containsText" text="bedeutet:">
      <formula>NOT(ISERROR(SEARCH("bedeutet:",O5)))</formula>
    </cfRule>
    <cfRule type="containsText" dxfId="209" priority="9" operator="containsText" text="bedeutet:">
      <formula>NOT(ISERROR(SEARCH("bedeutet:",O5)))</formula>
    </cfRule>
    <cfRule type="cellIs" dxfId="208" priority="10" operator="equal">
      <formula>"bedeutet:"</formula>
    </cfRule>
    <cfRule type="cellIs" dxfId="207" priority="11" operator="equal">
      <formula>"bedeutet:"</formula>
    </cfRule>
  </conditionalFormatting>
  <conditionalFormatting sqref="O41">
    <cfRule type="expression" dxfId="206" priority="6">
      <formula>AND($D41&lt;&gt;0,AND($F41="",$E41="",$G41=""))</formula>
    </cfRule>
  </conditionalFormatting>
  <conditionalFormatting sqref="Q10:Q42">
    <cfRule type="cellIs" dxfId="205" priority="5" operator="lessThan">
      <formula>0</formula>
    </cfRule>
  </conditionalFormatting>
  <conditionalFormatting sqref="Q43:Q47">
    <cfRule type="cellIs" dxfId="204" priority="4" operator="equal">
      <formula>0</formula>
    </cfRule>
  </conditionalFormatting>
  <conditionalFormatting sqref="B11">
    <cfRule type="timePeriod" dxfId="203" priority="3" timePeriod="today">
      <formula>FLOOR(B11,1)=TODAY()</formula>
    </cfRule>
  </conditionalFormatting>
  <conditionalFormatting sqref="A1:T2 A3:D4 I3:T4 A5:T50">
    <cfRule type="timePeriod" dxfId="202" priority="2" timePeriod="today">
      <formula>FLOOR(A1,1)=TODAY()</formula>
    </cfRule>
  </conditionalFormatting>
  <conditionalFormatting sqref="B11:B41">
    <cfRule type="timePeriod" dxfId="201" priority="1" timePeriod="today">
      <formula>FLOOR(B11,1)=TODAY()</formula>
    </cfRule>
  </conditionalFormatting>
  <hyperlinks>
    <hyperlink ref="W48:Z48" r:id="rId1" display="ist lizensiert unter einer Creative Commons Lizenz CC BY SA 4.0 " xr:uid="{00000000-0004-0000-0400-000000000000}"/>
  </hyperlinks>
  <pageMargins left="0.39370078740157483" right="0.39370078740157483" top="0.98425196850393704" bottom="0.39370078740157483" header="0.31496062992125984" footer="0.31496062992125984"/>
  <pageSetup paperSize="9" scale="6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AF77"/>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 min="28" max="28" width="5.140625" customWidth="1"/>
    <col min="32" max="32"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43555</v>
      </c>
      <c r="T1" s="154">
        <f>B11</f>
        <v>43555</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März!Q44</f>
        <v/>
      </c>
      <c r="R10" s="138"/>
      <c r="S10" s="139"/>
      <c r="T10" s="103"/>
      <c r="W10" s="232"/>
      <c r="X10" s="232"/>
      <c r="Y10" s="232"/>
      <c r="Z10" s="232"/>
    </row>
    <row r="11" spans="1:26">
      <c r="A11" s="22"/>
      <c r="B11" s="109">
        <f>März!B41+1</f>
        <v>43555</v>
      </c>
      <c r="C11" s="104" t="str">
        <f>TEXT(B11,"TTT")</f>
        <v>Sa</v>
      </c>
      <c r="D11" s="105">
        <f>IF(OR(E11="F",F11="U",F11="AU"),'meine Daten'!$C$12,IF(C11="Mo",'meine Daten'!$C$29,IF(C11="Di",'meine Daten'!$C$30,IF(C11="Mi",'meine Daten'!$C$31,IF(C11="Do",'meine Daten'!$C$32,IF(C11="Fr",'meine Daten'!$C$33,IF(C11="Sa",'meine Daten'!$C$34,IF(C11="So",'meine Daten'!$C$35))))))))</f>
        <v>0</v>
      </c>
      <c r="E11" s="106" t="str">
        <f t="shared" ref="E11:E39" si="0">IF(R11="Feiertag","F","")</f>
        <v/>
      </c>
      <c r="F11" s="107"/>
      <c r="G11" s="1"/>
      <c r="H11" s="2"/>
      <c r="I11" s="105">
        <f>H11-G11</f>
        <v>0</v>
      </c>
      <c r="J11" s="108"/>
      <c r="K11" s="9"/>
      <c r="L11" s="108"/>
      <c r="M11" s="7"/>
      <c r="N11" s="105">
        <f>K11-J11+L11+M11</f>
        <v>0</v>
      </c>
      <c r="O11" s="78">
        <f t="shared" ref="O11:O40" si="1">I11-N11</f>
        <v>0</v>
      </c>
      <c r="P11" s="79"/>
      <c r="Q11" s="110" t="str">
        <f>IF(F11="Z",-(D11),IF(G11=""," ",IF(O11+P11&gt;D11,O11+P11-D11,IF(O11+P11&lt;D11,-(D11-O11-P11)," "))))</f>
        <v xml:space="preserve"> </v>
      </c>
      <c r="R11" s="140">
        <f>IF(ISERROR(VLOOKUP(B11,Feiertage!$B$5:$B$21,1,FALSE)),WEEKDAY(B11,2),"Feiertag")</f>
        <v>6</v>
      </c>
      <c r="S11" s="141">
        <f>IF(G11="",0,(O11+P11-D11)*24)</f>
        <v>0</v>
      </c>
      <c r="T11" s="71"/>
      <c r="W11" s="232"/>
      <c r="X11" s="232"/>
      <c r="Y11" s="232"/>
      <c r="Z11" s="232"/>
    </row>
    <row r="12" spans="1:26">
      <c r="A12" s="22"/>
      <c r="B12" s="109">
        <f>B11+1</f>
        <v>43556</v>
      </c>
      <c r="C12" s="33" t="str">
        <f t="shared" ref="C12:C40" si="2">TEXT(B12,"TTT")</f>
        <v>So</v>
      </c>
      <c r="D12" s="14">
        <f>IF(OR(E12="F",F12="U",F12="AU"),'meine Daten'!$C$12,IF(C12="Mo",'meine Daten'!$C$29,IF(C12="Di",'meine Daten'!$C$30,IF(C12="Mi",'meine Daten'!$C$31,IF(C12="Do",'meine Daten'!$C$32,IF(C12="Fr",'meine Daten'!$C$33,IF(C12="Sa",'meine Daten'!$C$34,IF(C12="So",'meine Daten'!$C$35))))))))</f>
        <v>0</v>
      </c>
      <c r="E12" s="48" t="str">
        <f t="shared" si="0"/>
        <v/>
      </c>
      <c r="F12" s="12"/>
      <c r="G12" s="3"/>
      <c r="H12" s="4"/>
      <c r="I12" s="14">
        <f>H12-G12</f>
        <v>0</v>
      </c>
      <c r="J12" s="3"/>
      <c r="K12" s="4"/>
      <c r="L12" s="3"/>
      <c r="M12" s="4"/>
      <c r="N12" s="14">
        <f t="shared" ref="N12:N40" si="3">K12-J12+L12+M12</f>
        <v>0</v>
      </c>
      <c r="O12" s="16">
        <f t="shared" si="1"/>
        <v>0</v>
      </c>
      <c r="P12" s="45"/>
      <c r="Q12" s="110" t="str">
        <f t="shared" ref="Q12:Q40" si="4">IF(F12="Z",-(D12),IF(G12=""," ",IF(O12+P12&gt;D12,O12+P12-D12,IF(O12+P12&lt;D12,-(D12-O12-P12)," "))))</f>
        <v xml:space="preserve"> </v>
      </c>
      <c r="R12" s="140">
        <f>IF(ISERROR(VLOOKUP(B12,Feiertage!$B$5:$B$21,1,FALSE)),WEEKDAY(B12,2),"Feiertag")</f>
        <v>7</v>
      </c>
      <c r="S12" s="141">
        <f>S11+IF(F12="Z",-(#REF!*24),IF(G12="",0,(O12+P12-D12)*24))</f>
        <v>0</v>
      </c>
      <c r="T12" s="72"/>
      <c r="W12" s="232"/>
      <c r="X12" s="232"/>
      <c r="Y12" s="232"/>
      <c r="Z12" s="232"/>
    </row>
    <row r="13" spans="1:26">
      <c r="A13" s="22"/>
      <c r="B13" s="109">
        <f>B12+1</f>
        <v>43557</v>
      </c>
      <c r="C13" s="33" t="str">
        <f t="shared" si="2"/>
        <v>Mo</v>
      </c>
      <c r="D13" s="14">
        <f>IF(OR(E13="F",F13="U",F13="AU"),'meine Daten'!$C$12,IF(C13="Mo",'meine Daten'!$C$29,IF(C13="Di",'meine Daten'!$C$30,IF(C13="Mi",'meine Daten'!$C$31,IF(C13="Do",'meine Daten'!$C$32,IF(C13="Fr",'meine Daten'!$C$33,IF(C13="Sa",'meine Daten'!$C$34,IF(C13="So",'meine Daten'!$C$35))))))))</f>
        <v>0.33333333333333331</v>
      </c>
      <c r="E13" s="48" t="str">
        <f t="shared" si="0"/>
        <v/>
      </c>
      <c r="F13" s="12"/>
      <c r="G13" s="3"/>
      <c r="H13" s="4"/>
      <c r="I13" s="14">
        <f t="shared" ref="I13:I40" si="5">H13-G13</f>
        <v>0</v>
      </c>
      <c r="J13" s="3"/>
      <c r="K13" s="4"/>
      <c r="L13" s="3"/>
      <c r="M13" s="4"/>
      <c r="N13" s="14">
        <f t="shared" si="3"/>
        <v>0</v>
      </c>
      <c r="O13" s="16">
        <f t="shared" si="1"/>
        <v>0</v>
      </c>
      <c r="P13" s="45"/>
      <c r="Q13" s="110" t="str">
        <f t="shared" si="4"/>
        <v xml:space="preserve"> </v>
      </c>
      <c r="R13" s="140">
        <f>IF(ISERROR(VLOOKUP(B13,Feiertage!$B$5:$B$21,1,FALSE)),WEEKDAY(B13,2),"Feiertag")</f>
        <v>1</v>
      </c>
      <c r="S13" s="141">
        <f>S12+IF(F13="Z",-(#REF!*24),IF(G13="",0,(O13+P13-D13)*24))</f>
        <v>0</v>
      </c>
      <c r="T13" s="72"/>
    </row>
    <row r="14" spans="1:26">
      <c r="A14" s="22"/>
      <c r="B14" s="35">
        <f t="shared" ref="B14:B40" si="6">B13+1</f>
        <v>43558</v>
      </c>
      <c r="C14" s="33" t="str">
        <f t="shared" si="2"/>
        <v>Di</v>
      </c>
      <c r="D14" s="14">
        <f>IF(OR(E14="F",F14="U",F14="AU"),'meine Daten'!$C$12,IF(C14="Mo",'meine Daten'!$C$29,IF(C14="Di",'meine Daten'!$C$30,IF(C14="Mi",'meine Daten'!$C$31,IF(C14="Do",'meine Daten'!$C$32,IF(C14="Fr",'meine Daten'!$C$33,IF(C14="Sa",'meine Daten'!$C$34,IF(C14="So",'meine Daten'!$C$35))))))))</f>
        <v>0.33333333333333331</v>
      </c>
      <c r="E14" s="48" t="str">
        <f t="shared" si="0"/>
        <v/>
      </c>
      <c r="F14" s="12"/>
      <c r="G14" s="3"/>
      <c r="H14" s="4"/>
      <c r="I14" s="14">
        <f t="shared" si="5"/>
        <v>0</v>
      </c>
      <c r="J14" s="3"/>
      <c r="K14" s="4"/>
      <c r="L14" s="3"/>
      <c r="M14" s="4"/>
      <c r="N14" s="14">
        <f t="shared" si="3"/>
        <v>0</v>
      </c>
      <c r="O14" s="16">
        <f t="shared" si="1"/>
        <v>0</v>
      </c>
      <c r="P14" s="45"/>
      <c r="Q14" s="110" t="str">
        <f t="shared" si="4"/>
        <v xml:space="preserve"> </v>
      </c>
      <c r="R14" s="140">
        <f>IF(ISERROR(VLOOKUP(B14,Feiertage!$B$5:$B$21,1,FALSE)),WEEKDAY(B14,2),"Feiertag")</f>
        <v>2</v>
      </c>
      <c r="S14" s="141">
        <f>S13+IF(F14="Z",-(#REF!*24),IF(G14="",0,(O14+P14-D14)*24))</f>
        <v>0</v>
      </c>
      <c r="T14" s="72"/>
    </row>
    <row r="15" spans="1:26">
      <c r="A15" s="22"/>
      <c r="B15" s="35">
        <f t="shared" si="6"/>
        <v>43559</v>
      </c>
      <c r="C15" s="33" t="str">
        <f t="shared" si="2"/>
        <v>Mi</v>
      </c>
      <c r="D15" s="14">
        <f>IF(OR(E15="F",F15="U",F15="AU"),'meine Daten'!$C$12,IF(C15="Mo",'meine Daten'!$C$29,IF(C15="Di",'meine Daten'!$C$30,IF(C15="Mi",'meine Daten'!$C$31,IF(C15="Do",'meine Daten'!$C$32,IF(C15="Fr",'meine Daten'!$C$33,IF(C15="Sa",'meine Daten'!$C$34,IF(C15="So",'meine Daten'!$C$35))))))))</f>
        <v>0.33333333333333331</v>
      </c>
      <c r="E15" s="48" t="str">
        <f t="shared" si="0"/>
        <v/>
      </c>
      <c r="F15" s="12"/>
      <c r="G15" s="3"/>
      <c r="H15" s="4"/>
      <c r="I15" s="14">
        <f t="shared" si="5"/>
        <v>0</v>
      </c>
      <c r="J15" s="3"/>
      <c r="K15" s="4"/>
      <c r="L15" s="3"/>
      <c r="M15" s="4"/>
      <c r="N15" s="14">
        <f t="shared" si="3"/>
        <v>0</v>
      </c>
      <c r="O15" s="16">
        <f t="shared" si="1"/>
        <v>0</v>
      </c>
      <c r="P15" s="45"/>
      <c r="Q15" s="110" t="str">
        <f t="shared" si="4"/>
        <v xml:space="preserve"> </v>
      </c>
      <c r="R15" s="140">
        <f>IF(ISERROR(VLOOKUP(B15,Feiertage!$B$5:$B$21,1,FALSE)),WEEKDAY(B15,2),"Feiertag")</f>
        <v>3</v>
      </c>
      <c r="S15" s="141">
        <f>S14+IF(F15="Z",-(#REF!*24),IF(G15="",0,(O15+P15-D15)*24))</f>
        <v>0</v>
      </c>
      <c r="T15" s="72"/>
    </row>
    <row r="16" spans="1:26">
      <c r="A16" s="22"/>
      <c r="B16" s="35">
        <f t="shared" si="6"/>
        <v>43560</v>
      </c>
      <c r="C16" s="33" t="str">
        <f t="shared" si="2"/>
        <v>Do</v>
      </c>
      <c r="D16" s="14">
        <f>IF(OR(E16="F",F16="U",F16="AU"),'meine Daten'!$C$12,IF(C16="Mo",'meine Daten'!$C$29,IF(C16="Di",'meine Daten'!$C$30,IF(C16="Mi",'meine Daten'!$C$31,IF(C16="Do",'meine Daten'!$C$32,IF(C16="Fr",'meine Daten'!$C$33,IF(C16="Sa",'meine Daten'!$C$34,IF(C16="So",'meine Daten'!$C$35))))))))</f>
        <v>0.33333333333333331</v>
      </c>
      <c r="E16" s="48" t="str">
        <f t="shared" si="0"/>
        <v/>
      </c>
      <c r="F16" s="12"/>
      <c r="G16" s="3"/>
      <c r="H16" s="4"/>
      <c r="I16" s="14">
        <f t="shared" si="5"/>
        <v>0</v>
      </c>
      <c r="J16" s="3"/>
      <c r="K16" s="4"/>
      <c r="L16" s="3"/>
      <c r="M16" s="4"/>
      <c r="N16" s="14">
        <f t="shared" si="3"/>
        <v>0</v>
      </c>
      <c r="O16" s="16">
        <f t="shared" si="1"/>
        <v>0</v>
      </c>
      <c r="P16" s="45"/>
      <c r="Q16" s="110" t="str">
        <f t="shared" si="4"/>
        <v xml:space="preserve"> </v>
      </c>
      <c r="R16" s="140">
        <f>IF(ISERROR(VLOOKUP(B16,Feiertage!$B$5:$B$21,1,FALSE)),WEEKDAY(B16,2),"Feiertag")</f>
        <v>4</v>
      </c>
      <c r="S16" s="141">
        <f>S15+IF(F16="Z",-(#REF!*24),IF(G16="",0,(O16+P16-D16)*24))</f>
        <v>0</v>
      </c>
      <c r="T16" s="72"/>
    </row>
    <row r="17" spans="1:20">
      <c r="A17" s="22"/>
      <c r="B17" s="35">
        <f t="shared" si="6"/>
        <v>43561</v>
      </c>
      <c r="C17" s="33" t="str">
        <f t="shared" si="2"/>
        <v>Fr</v>
      </c>
      <c r="D17" s="14">
        <f>IF(OR(E17="F",F17="U",F17="AU"),'meine Daten'!$C$12,IF(C17="Mo",'meine Daten'!$C$29,IF(C17="Di",'meine Daten'!$C$30,IF(C17="Mi",'meine Daten'!$C$31,IF(C17="Do",'meine Daten'!$C$32,IF(C17="Fr",'meine Daten'!$C$33,IF(C17="Sa",'meine Daten'!$C$34,IF(C17="So",'meine Daten'!$C$35))))))))</f>
        <v>0</v>
      </c>
      <c r="E17" s="48" t="str">
        <f t="shared" si="0"/>
        <v>F</v>
      </c>
      <c r="F17" s="12"/>
      <c r="G17" s="3"/>
      <c r="H17" s="4"/>
      <c r="I17" s="14">
        <f t="shared" si="5"/>
        <v>0</v>
      </c>
      <c r="J17" s="1"/>
      <c r="K17" s="2"/>
      <c r="L17" s="3"/>
      <c r="M17" s="4"/>
      <c r="N17" s="14">
        <f t="shared" si="3"/>
        <v>0</v>
      </c>
      <c r="O17" s="16">
        <f t="shared" si="1"/>
        <v>0</v>
      </c>
      <c r="P17" s="45"/>
      <c r="Q17" s="110" t="str">
        <f t="shared" si="4"/>
        <v xml:space="preserve"> </v>
      </c>
      <c r="R17" s="140" t="str">
        <f>IF(ISERROR(VLOOKUP(B17,Feiertage!$B$5:$B$21,1,FALSE)),WEEKDAY(B17,2),"Feiertag")</f>
        <v>Feiertag</v>
      </c>
      <c r="S17" s="141">
        <f>S16+IF(F17="Z",-(#REF!*24),IF(G17="",0,(O17+P17-D17)*24))</f>
        <v>0</v>
      </c>
      <c r="T17" s="72"/>
    </row>
    <row r="18" spans="1:20">
      <c r="A18" s="22"/>
      <c r="B18" s="35">
        <f t="shared" si="6"/>
        <v>43562</v>
      </c>
      <c r="C18" s="33" t="str">
        <f t="shared" si="2"/>
        <v>Sa</v>
      </c>
      <c r="D18" s="14">
        <f>IF(OR(E18="F",F18="U",F18="AU"),'meine Daten'!$C$12,IF(C18="Mo",'meine Daten'!$C$29,IF(C18="Di",'meine Daten'!$C$30,IF(C18="Mi",'meine Daten'!$C$31,IF(C18="Do",'meine Daten'!$C$32,IF(C18="Fr",'meine Daten'!$C$33,IF(C18="Sa",'meine Daten'!$C$34,IF(C18="So",'meine Daten'!$C$35))))))))</f>
        <v>0</v>
      </c>
      <c r="E18" s="48" t="str">
        <f t="shared" si="0"/>
        <v/>
      </c>
      <c r="F18" s="12"/>
      <c r="G18" s="3"/>
      <c r="H18" s="4"/>
      <c r="I18" s="14">
        <f t="shared" si="5"/>
        <v>0</v>
      </c>
      <c r="J18" s="3"/>
      <c r="K18" s="4"/>
      <c r="L18" s="3"/>
      <c r="M18" s="4"/>
      <c r="N18" s="14">
        <f t="shared" si="3"/>
        <v>0</v>
      </c>
      <c r="O18" s="16">
        <f t="shared" si="1"/>
        <v>0</v>
      </c>
      <c r="P18" s="45"/>
      <c r="Q18" s="110" t="str">
        <f t="shared" si="4"/>
        <v xml:space="preserve"> </v>
      </c>
      <c r="R18" s="140">
        <f>IF(ISERROR(VLOOKUP(B18,Feiertage!$B$5:$B$21,1,FALSE)),WEEKDAY(B18,2),"Feiertag")</f>
        <v>6</v>
      </c>
      <c r="S18" s="141">
        <f>S17+IF(F18="Z",-(#REF!*24),IF(G18="",0,(O18+P18-D18)*24))</f>
        <v>0</v>
      </c>
      <c r="T18" s="72"/>
    </row>
    <row r="19" spans="1:20">
      <c r="A19" s="22"/>
      <c r="B19" s="35">
        <f t="shared" si="6"/>
        <v>43563</v>
      </c>
      <c r="C19" s="33" t="str">
        <f t="shared" si="2"/>
        <v>So</v>
      </c>
      <c r="D19" s="14">
        <f>IF(OR(E19="F",F19="U",F19="AU"),'meine Daten'!$C$12,IF(C19="Mo",'meine Daten'!$C$29,IF(C19="Di",'meine Daten'!$C$30,IF(C19="Mi",'meine Daten'!$C$31,IF(C19="Do",'meine Daten'!$C$32,IF(C19="Fr",'meine Daten'!$C$33,IF(C19="Sa",'meine Daten'!$C$34,IF(C19="So",'meine Daten'!$C$35))))))))</f>
        <v>0</v>
      </c>
      <c r="E19" s="48" t="str">
        <f t="shared" si="0"/>
        <v/>
      </c>
      <c r="F19" s="12"/>
      <c r="G19" s="3"/>
      <c r="H19" s="4"/>
      <c r="I19" s="14">
        <f t="shared" si="5"/>
        <v>0</v>
      </c>
      <c r="J19" s="1"/>
      <c r="K19" s="2"/>
      <c r="L19" s="3"/>
      <c r="M19" s="4"/>
      <c r="N19" s="14">
        <f t="shared" si="3"/>
        <v>0</v>
      </c>
      <c r="O19" s="16">
        <f t="shared" si="1"/>
        <v>0</v>
      </c>
      <c r="P19" s="45"/>
      <c r="Q19" s="110" t="str">
        <f t="shared" si="4"/>
        <v xml:space="preserve"> </v>
      </c>
      <c r="R19" s="140">
        <f>IF(ISERROR(VLOOKUP(B19,Feiertage!$B$5:$B$21,1,FALSE)),WEEKDAY(B19,2),"Feiertag")</f>
        <v>7</v>
      </c>
      <c r="S19" s="141">
        <f>S18+IF(F19="Z",-(#REF!*24),IF(G19="",0,(O19+P19-D19)*24))</f>
        <v>0</v>
      </c>
      <c r="T19" s="72"/>
    </row>
    <row r="20" spans="1:20">
      <c r="A20" s="22"/>
      <c r="B20" s="35">
        <f t="shared" si="6"/>
        <v>43564</v>
      </c>
      <c r="C20" s="33" t="str">
        <f t="shared" si="2"/>
        <v>Mo</v>
      </c>
      <c r="D20" s="14">
        <f>IF(OR(E20="F",F20="U",F20="AU"),'meine Daten'!$C$12,IF(C20="Mo",'meine Daten'!$C$29,IF(C20="Di",'meine Daten'!$C$30,IF(C20="Mi",'meine Daten'!$C$31,IF(C20="Do",'meine Daten'!$C$32,IF(C20="Fr",'meine Daten'!$C$33,IF(C20="Sa",'meine Daten'!$C$34,IF(C20="So",'meine Daten'!$C$35))))))))</f>
        <v>0</v>
      </c>
      <c r="E20" s="48" t="str">
        <f t="shared" si="0"/>
        <v>F</v>
      </c>
      <c r="F20" s="12"/>
      <c r="G20" s="3"/>
      <c r="H20" s="4"/>
      <c r="I20" s="14">
        <f t="shared" si="5"/>
        <v>0</v>
      </c>
      <c r="J20" s="3"/>
      <c r="K20" s="4"/>
      <c r="L20" s="3"/>
      <c r="M20" s="4"/>
      <c r="N20" s="14">
        <f t="shared" si="3"/>
        <v>0</v>
      </c>
      <c r="O20" s="16">
        <f t="shared" si="1"/>
        <v>0</v>
      </c>
      <c r="P20" s="45"/>
      <c r="Q20" s="110" t="str">
        <f t="shared" si="4"/>
        <v xml:space="preserve"> </v>
      </c>
      <c r="R20" s="140" t="str">
        <f>IF(ISERROR(VLOOKUP(B20,Feiertage!$B$5:$B$21,1,FALSE)),WEEKDAY(B20,2),"Feiertag")</f>
        <v>Feiertag</v>
      </c>
      <c r="S20" s="141">
        <f>S19+IF(F20="Z",-(#REF!*24),IF(G20="",0,(O20+P20-D20)*24))</f>
        <v>0</v>
      </c>
      <c r="T20" s="72"/>
    </row>
    <row r="21" spans="1:20">
      <c r="A21" s="22"/>
      <c r="B21" s="35">
        <f t="shared" si="6"/>
        <v>43565</v>
      </c>
      <c r="C21" s="33" t="str">
        <f t="shared" si="2"/>
        <v>Di</v>
      </c>
      <c r="D21" s="14">
        <f>IF(OR(E21="F",F21="U",F21="AU"),'meine Daten'!$C$12,IF(C21="Mo",'meine Daten'!$C$29,IF(C21="Di",'meine Daten'!$C$30,IF(C21="Mi",'meine Daten'!$C$31,IF(C21="Do",'meine Daten'!$C$32,IF(C21="Fr",'meine Daten'!$C$33,IF(C21="Sa",'meine Daten'!$C$34,IF(C21="So",'meine Daten'!$C$35))))))))</f>
        <v>0.33333333333333331</v>
      </c>
      <c r="E21" s="48" t="str">
        <f t="shared" si="0"/>
        <v/>
      </c>
      <c r="F21" s="12"/>
      <c r="G21" s="3"/>
      <c r="H21" s="4"/>
      <c r="I21" s="14">
        <f t="shared" si="5"/>
        <v>0</v>
      </c>
      <c r="J21" s="3"/>
      <c r="K21" s="4"/>
      <c r="L21" s="3"/>
      <c r="M21" s="4"/>
      <c r="N21" s="14">
        <f t="shared" si="3"/>
        <v>0</v>
      </c>
      <c r="O21" s="16">
        <f t="shared" si="1"/>
        <v>0</v>
      </c>
      <c r="P21" s="45"/>
      <c r="Q21" s="110" t="str">
        <f t="shared" si="4"/>
        <v xml:space="preserve"> </v>
      </c>
      <c r="R21" s="140">
        <f>IF(ISERROR(VLOOKUP(B21,Feiertage!$B$5:$B$21,1,FALSE)),WEEKDAY(B21,2),"Feiertag")</f>
        <v>2</v>
      </c>
      <c r="S21" s="141">
        <f>S20+IF(F21="Z",-(#REF!*24),IF(G21="",0,(O21+P21-D21)*24))</f>
        <v>0</v>
      </c>
      <c r="T21" s="72"/>
    </row>
    <row r="22" spans="1:20">
      <c r="A22" s="22"/>
      <c r="B22" s="35">
        <f t="shared" si="6"/>
        <v>43566</v>
      </c>
      <c r="C22" s="33" t="str">
        <f t="shared" si="2"/>
        <v>Mi</v>
      </c>
      <c r="D22" s="14">
        <f>IF(OR(E22="F",F22="U",F22="AU"),'meine Daten'!$C$12,IF(C22="Mo",'meine Daten'!$C$29,IF(C22="Di",'meine Daten'!$C$30,IF(C22="Mi",'meine Daten'!$C$31,IF(C22="Do",'meine Daten'!$C$32,IF(C22="Fr",'meine Daten'!$C$33,IF(C22="Sa",'meine Daten'!$C$34,IF(C22="So",'meine Daten'!$C$35))))))))</f>
        <v>0.33333333333333331</v>
      </c>
      <c r="E22" s="48" t="str">
        <f t="shared" si="0"/>
        <v/>
      </c>
      <c r="F22" s="12"/>
      <c r="G22" s="3"/>
      <c r="H22" s="4"/>
      <c r="I22" s="14">
        <f t="shared" si="5"/>
        <v>0</v>
      </c>
      <c r="J22" s="3"/>
      <c r="K22" s="4"/>
      <c r="L22" s="3"/>
      <c r="M22" s="4"/>
      <c r="N22" s="14">
        <f t="shared" si="3"/>
        <v>0</v>
      </c>
      <c r="O22" s="16">
        <f t="shared" si="1"/>
        <v>0</v>
      </c>
      <c r="P22" s="45"/>
      <c r="Q22" s="110" t="str">
        <f t="shared" si="4"/>
        <v xml:space="preserve"> </v>
      </c>
      <c r="R22" s="140">
        <f>IF(ISERROR(VLOOKUP(B22,Feiertage!$B$5:$B$21,1,FALSE)),WEEKDAY(B22,2),"Feiertag")</f>
        <v>3</v>
      </c>
      <c r="S22" s="141">
        <f>S21+IF(F22="Z",-(#REF!*24),IF(G22="",0,(O22+P22-D22)*24))</f>
        <v>0</v>
      </c>
      <c r="T22" s="72"/>
    </row>
    <row r="23" spans="1:20">
      <c r="A23" s="22"/>
      <c r="B23" s="35">
        <f t="shared" si="6"/>
        <v>43567</v>
      </c>
      <c r="C23" s="33" t="str">
        <f t="shared" si="2"/>
        <v>Do</v>
      </c>
      <c r="D23" s="14">
        <f>IF(OR(E23="F",F23="U",F23="AU"),'meine Daten'!$C$12,IF(C23="Mo",'meine Daten'!$C$29,IF(C23="Di",'meine Daten'!$C$30,IF(C23="Mi",'meine Daten'!$C$31,IF(C23="Do",'meine Daten'!$C$32,IF(C23="Fr",'meine Daten'!$C$33,IF(C23="Sa",'meine Daten'!$C$34,IF(C23="So",'meine Daten'!$C$35))))))))</f>
        <v>0.33333333333333331</v>
      </c>
      <c r="E23" s="48" t="str">
        <f t="shared" si="0"/>
        <v/>
      </c>
      <c r="F23" s="12"/>
      <c r="G23" s="3"/>
      <c r="H23" s="4"/>
      <c r="I23" s="14">
        <f t="shared" si="5"/>
        <v>0</v>
      </c>
      <c r="J23" s="3"/>
      <c r="K23" s="4"/>
      <c r="L23" s="3"/>
      <c r="M23" s="4"/>
      <c r="N23" s="14">
        <f t="shared" si="3"/>
        <v>0</v>
      </c>
      <c r="O23" s="16">
        <f t="shared" si="1"/>
        <v>0</v>
      </c>
      <c r="P23" s="45"/>
      <c r="Q23" s="110" t="str">
        <f t="shared" si="4"/>
        <v xml:space="preserve"> </v>
      </c>
      <c r="R23" s="140">
        <f>IF(ISERROR(VLOOKUP(B23,Feiertage!$B$5:$B$21,1,FALSE)),WEEKDAY(B23,2),"Feiertag")</f>
        <v>4</v>
      </c>
      <c r="S23" s="141">
        <f>S22+IF(F23="Z",-(#REF!*24),IF(G23="",0,(O23+P23-D23)*24))</f>
        <v>0</v>
      </c>
      <c r="T23" s="72"/>
    </row>
    <row r="24" spans="1:20">
      <c r="A24" s="22"/>
      <c r="B24" s="35">
        <f t="shared" si="6"/>
        <v>43568</v>
      </c>
      <c r="C24" s="33" t="str">
        <f t="shared" si="2"/>
        <v>Fr</v>
      </c>
      <c r="D24" s="14">
        <f>IF(OR(E24="F",F24="U",F24="AU"),'meine Daten'!$C$12,IF(C24="Mo",'meine Daten'!$C$29,IF(C24="Di",'meine Daten'!$C$30,IF(C24="Mi",'meine Daten'!$C$31,IF(C24="Do",'meine Daten'!$C$32,IF(C24="Fr",'meine Daten'!$C$33,IF(C24="Sa",'meine Daten'!$C$34,IF(C24="So",'meine Daten'!$C$35))))))))</f>
        <v>0.33333333333333331</v>
      </c>
      <c r="E24" s="48" t="str">
        <f t="shared" si="0"/>
        <v/>
      </c>
      <c r="F24" s="12"/>
      <c r="G24" s="3"/>
      <c r="H24" s="4"/>
      <c r="I24" s="14">
        <f t="shared" si="5"/>
        <v>0</v>
      </c>
      <c r="J24" s="3"/>
      <c r="K24" s="4"/>
      <c r="L24" s="3"/>
      <c r="M24" s="8"/>
      <c r="N24" s="14">
        <f t="shared" si="3"/>
        <v>0</v>
      </c>
      <c r="O24" s="16">
        <f t="shared" si="1"/>
        <v>0</v>
      </c>
      <c r="P24" s="45"/>
      <c r="Q24" s="110" t="str">
        <f t="shared" si="4"/>
        <v xml:space="preserve"> </v>
      </c>
      <c r="R24" s="140">
        <f>IF(ISERROR(VLOOKUP(B24,Feiertage!$B$5:$B$21,1,FALSE)),WEEKDAY(B24,2),"Feiertag")</f>
        <v>5</v>
      </c>
      <c r="S24" s="141">
        <f>S23+IF(F24="Z",-(#REF!*24),IF(G24="",0,(O24+P24-D24)*24))</f>
        <v>0</v>
      </c>
      <c r="T24" s="72"/>
    </row>
    <row r="25" spans="1:20">
      <c r="A25" s="22"/>
      <c r="B25" s="35">
        <f t="shared" si="6"/>
        <v>43569</v>
      </c>
      <c r="C25" s="33" t="str">
        <f t="shared" si="2"/>
        <v>Sa</v>
      </c>
      <c r="D25" s="14">
        <f>IF(OR(E25="F",F25="U",F25="AU"),'meine Daten'!$C$12,IF(C25="Mo",'meine Daten'!$C$29,IF(C25="Di",'meine Daten'!$C$30,IF(C25="Mi",'meine Daten'!$C$31,IF(C25="Do",'meine Daten'!$C$32,IF(C25="Fr",'meine Daten'!$C$33,IF(C25="Sa",'meine Daten'!$C$34,IF(C25="So",'meine Daten'!$C$35))))))))</f>
        <v>0</v>
      </c>
      <c r="E25" s="48" t="str">
        <f t="shared" si="0"/>
        <v/>
      </c>
      <c r="F25" s="12"/>
      <c r="G25" s="3"/>
      <c r="H25" s="4"/>
      <c r="I25" s="14">
        <f t="shared" si="5"/>
        <v>0</v>
      </c>
      <c r="J25" s="3"/>
      <c r="K25" s="4"/>
      <c r="L25" s="3"/>
      <c r="M25" s="4"/>
      <c r="N25" s="14">
        <f t="shared" si="3"/>
        <v>0</v>
      </c>
      <c r="O25" s="16">
        <f t="shared" si="1"/>
        <v>0</v>
      </c>
      <c r="P25" s="45"/>
      <c r="Q25" s="110" t="str">
        <f t="shared" si="4"/>
        <v xml:space="preserve"> </v>
      </c>
      <c r="R25" s="140">
        <f>IF(ISERROR(VLOOKUP(B25,Feiertage!$B$5:$B$21,1,FALSE)),WEEKDAY(B25,2),"Feiertag")</f>
        <v>6</v>
      </c>
      <c r="S25" s="141">
        <f>S24+IF(F25="Z",-(#REF!*24),IF(G25="",0,(O25+P25-D25)*24))</f>
        <v>0</v>
      </c>
      <c r="T25" s="72"/>
    </row>
    <row r="26" spans="1:20">
      <c r="A26" s="22"/>
      <c r="B26" s="35">
        <f t="shared" si="6"/>
        <v>43570</v>
      </c>
      <c r="C26" s="33" t="str">
        <f t="shared" si="2"/>
        <v>So</v>
      </c>
      <c r="D26" s="14">
        <f>IF(OR(E26="F",F26="U",F26="AU"),'meine Daten'!$C$12,IF(C26="Mo",'meine Daten'!$C$29,IF(C26="Di",'meine Daten'!$C$30,IF(C26="Mi",'meine Daten'!$C$31,IF(C26="Do",'meine Daten'!$C$32,IF(C26="Fr",'meine Daten'!$C$33,IF(C26="Sa",'meine Daten'!$C$34,IF(C26="So",'meine Daten'!$C$35))))))))</f>
        <v>0</v>
      </c>
      <c r="E26" s="48" t="str">
        <f t="shared" si="0"/>
        <v/>
      </c>
      <c r="F26" s="12"/>
      <c r="G26" s="3"/>
      <c r="H26" s="4"/>
      <c r="I26" s="14">
        <f t="shared" si="5"/>
        <v>0</v>
      </c>
      <c r="J26" s="3"/>
      <c r="K26" s="4"/>
      <c r="L26" s="3"/>
      <c r="M26" s="4"/>
      <c r="N26" s="14">
        <f t="shared" si="3"/>
        <v>0</v>
      </c>
      <c r="O26" s="16">
        <f t="shared" si="1"/>
        <v>0</v>
      </c>
      <c r="P26" s="45"/>
      <c r="Q26" s="110" t="str">
        <f t="shared" si="4"/>
        <v xml:space="preserve"> </v>
      </c>
      <c r="R26" s="140">
        <f>IF(ISERROR(VLOOKUP(B26,Feiertage!$B$5:$B$21,1,FALSE)),WEEKDAY(B26,2),"Feiertag")</f>
        <v>7</v>
      </c>
      <c r="S26" s="141">
        <f>S25+IF(F26="Z",-(#REF!*24),IF(G26="",0,(O26+P26-D26)*24))</f>
        <v>0</v>
      </c>
      <c r="T26" s="72"/>
    </row>
    <row r="27" spans="1:20">
      <c r="A27" s="22"/>
      <c r="B27" s="35">
        <f t="shared" si="6"/>
        <v>43571</v>
      </c>
      <c r="C27" s="33" t="str">
        <f t="shared" si="2"/>
        <v>Mo</v>
      </c>
      <c r="D27" s="14">
        <f>IF(OR(E27="F",F27="U",F27="AU"),'meine Daten'!$C$12,IF(C27="Mo",'meine Daten'!$C$29,IF(C27="Di",'meine Daten'!$C$30,IF(C27="Mi",'meine Daten'!$C$31,IF(C27="Do",'meine Daten'!$C$32,IF(C27="Fr",'meine Daten'!$C$33,IF(C27="Sa",'meine Daten'!$C$34,IF(C27="So",'meine Daten'!$C$35))))))))</f>
        <v>0.33333333333333331</v>
      </c>
      <c r="E27" s="48" t="str">
        <f t="shared" si="0"/>
        <v/>
      </c>
      <c r="F27" s="12"/>
      <c r="G27" s="3"/>
      <c r="H27" s="4"/>
      <c r="I27" s="14">
        <f t="shared" si="5"/>
        <v>0</v>
      </c>
      <c r="J27" s="3"/>
      <c r="K27" s="4"/>
      <c r="L27" s="3"/>
      <c r="M27" s="4"/>
      <c r="N27" s="14">
        <f t="shared" si="3"/>
        <v>0</v>
      </c>
      <c r="O27" s="16">
        <f t="shared" si="1"/>
        <v>0</v>
      </c>
      <c r="P27" s="45"/>
      <c r="Q27" s="110" t="str">
        <f t="shared" si="4"/>
        <v xml:space="preserve"> </v>
      </c>
      <c r="R27" s="140">
        <f>IF(ISERROR(VLOOKUP(B27,Feiertage!$B$5:$B$21,1,FALSE)),WEEKDAY(B27,2),"Feiertag")</f>
        <v>1</v>
      </c>
      <c r="S27" s="141">
        <f>S26+IF(F27="Z",-(#REF!*24),IF(G27="",0,(O27+P27-D27)*24))</f>
        <v>0</v>
      </c>
      <c r="T27" s="72"/>
    </row>
    <row r="28" spans="1:20">
      <c r="A28" s="22"/>
      <c r="B28" s="35">
        <f t="shared" si="6"/>
        <v>43572</v>
      </c>
      <c r="C28" s="33" t="str">
        <f t="shared" si="2"/>
        <v>Di</v>
      </c>
      <c r="D28" s="14">
        <f>IF(OR(E28="F",F28="U",F28="AU"),'meine Daten'!$C$12,IF(C28="Mo",'meine Daten'!$C$29,IF(C28="Di",'meine Daten'!$C$30,IF(C28="Mi",'meine Daten'!$C$31,IF(C28="Do",'meine Daten'!$C$32,IF(C28="Fr",'meine Daten'!$C$33,IF(C28="Sa",'meine Daten'!$C$34,IF(C28="So",'meine Daten'!$C$35))))))))</f>
        <v>0.33333333333333331</v>
      </c>
      <c r="E28" s="48" t="str">
        <f t="shared" si="0"/>
        <v/>
      </c>
      <c r="F28" s="12"/>
      <c r="G28" s="3"/>
      <c r="H28" s="4"/>
      <c r="I28" s="14">
        <f t="shared" si="5"/>
        <v>0</v>
      </c>
      <c r="J28" s="3"/>
      <c r="K28" s="4"/>
      <c r="L28" s="3"/>
      <c r="M28" s="4"/>
      <c r="N28" s="14">
        <f t="shared" si="3"/>
        <v>0</v>
      </c>
      <c r="O28" s="16">
        <f t="shared" si="1"/>
        <v>0</v>
      </c>
      <c r="P28" s="45"/>
      <c r="Q28" s="110" t="str">
        <f t="shared" si="4"/>
        <v xml:space="preserve"> </v>
      </c>
      <c r="R28" s="140">
        <f>IF(ISERROR(VLOOKUP(B28,Feiertage!$B$5:$B$21,1,FALSE)),WEEKDAY(B28,2),"Feiertag")</f>
        <v>2</v>
      </c>
      <c r="S28" s="141">
        <f>S27+IF(F28="Z",-(#REF!*24),IF(G28="",0,(O28+P28-D28)*24))</f>
        <v>0</v>
      </c>
      <c r="T28" s="72"/>
    </row>
    <row r="29" spans="1:20">
      <c r="A29" s="22"/>
      <c r="B29" s="35">
        <f t="shared" si="6"/>
        <v>43573</v>
      </c>
      <c r="C29" s="33" t="str">
        <f t="shared" si="2"/>
        <v>Mi</v>
      </c>
      <c r="D29" s="14">
        <f>IF(OR(E29="F",F29="U",F29="AU"),'meine Daten'!$C$12,IF(C29="Mo",'meine Daten'!$C$29,IF(C29="Di",'meine Daten'!$C$30,IF(C29="Mi",'meine Daten'!$C$31,IF(C29="Do",'meine Daten'!$C$32,IF(C29="Fr",'meine Daten'!$C$33,IF(C29="Sa",'meine Daten'!$C$34,IF(C29="So",'meine Daten'!$C$35))))))))</f>
        <v>0.33333333333333331</v>
      </c>
      <c r="E29" s="48" t="str">
        <f t="shared" si="0"/>
        <v/>
      </c>
      <c r="F29" s="12"/>
      <c r="G29" s="11"/>
      <c r="H29" s="4"/>
      <c r="I29" s="14">
        <f t="shared" si="5"/>
        <v>0</v>
      </c>
      <c r="J29" s="11"/>
      <c r="K29" s="4"/>
      <c r="L29" s="3"/>
      <c r="M29" s="4"/>
      <c r="N29" s="14">
        <f t="shared" si="3"/>
        <v>0</v>
      </c>
      <c r="O29" s="16">
        <f t="shared" si="1"/>
        <v>0</v>
      </c>
      <c r="P29" s="45"/>
      <c r="Q29" s="110" t="str">
        <f t="shared" si="4"/>
        <v xml:space="preserve"> </v>
      </c>
      <c r="R29" s="140">
        <f>IF(ISERROR(VLOOKUP(B29,Feiertage!$B$5:$B$21,1,FALSE)),WEEKDAY(B29,2),"Feiertag")</f>
        <v>3</v>
      </c>
      <c r="S29" s="141">
        <f>S28+IF(F29="Z",-(#REF!*24),IF(G29="",0,(O29+P29-D29)*24))</f>
        <v>0</v>
      </c>
      <c r="T29" s="72"/>
    </row>
    <row r="30" spans="1:20">
      <c r="A30" s="22"/>
      <c r="B30" s="35">
        <f t="shared" si="6"/>
        <v>43574</v>
      </c>
      <c r="C30" s="33" t="str">
        <f t="shared" si="2"/>
        <v>Do</v>
      </c>
      <c r="D30" s="14">
        <f>IF(OR(E30="F",F30="U",F30="AU"),'meine Daten'!$C$12,IF(C30="Mo",'meine Daten'!$C$29,IF(C30="Di",'meine Daten'!$C$30,IF(C30="Mi",'meine Daten'!$C$31,IF(C30="Do",'meine Daten'!$C$32,IF(C30="Fr",'meine Daten'!$C$33,IF(C30="Sa",'meine Daten'!$C$34,IF(C30="So",'meine Daten'!$C$35))))))))</f>
        <v>0.33333333333333331</v>
      </c>
      <c r="E30" s="48" t="str">
        <f t="shared" si="0"/>
        <v/>
      </c>
      <c r="F30" s="12"/>
      <c r="G30" s="11"/>
      <c r="H30" s="4"/>
      <c r="I30" s="14">
        <f t="shared" si="5"/>
        <v>0</v>
      </c>
      <c r="J30" s="11"/>
      <c r="K30" s="4"/>
      <c r="L30" s="3"/>
      <c r="M30" s="4"/>
      <c r="N30" s="14">
        <f t="shared" si="3"/>
        <v>0</v>
      </c>
      <c r="O30" s="16">
        <f t="shared" si="1"/>
        <v>0</v>
      </c>
      <c r="P30" s="45"/>
      <c r="Q30" s="110" t="str">
        <f t="shared" si="4"/>
        <v xml:space="preserve"> </v>
      </c>
      <c r="R30" s="140">
        <f>IF(ISERROR(VLOOKUP(B30,Feiertage!$B$5:$B$21,1,FALSE)),WEEKDAY(B30,2),"Feiertag")</f>
        <v>4</v>
      </c>
      <c r="S30" s="141">
        <f>S29+IF(F30="Z",-(#REF!*24),IF(G30="",0,(O30+P30-D30)*24))</f>
        <v>0</v>
      </c>
      <c r="T30" s="72"/>
    </row>
    <row r="31" spans="1:20">
      <c r="A31" s="22"/>
      <c r="B31" s="35">
        <f t="shared" si="6"/>
        <v>43575</v>
      </c>
      <c r="C31" s="33" t="str">
        <f t="shared" si="2"/>
        <v>Fr</v>
      </c>
      <c r="D31" s="14">
        <f>IF(OR(E31="F",F31="U",F31="AU"),'meine Daten'!$C$12,IF(C31="Mo",'meine Daten'!$C$29,IF(C31="Di",'meine Daten'!$C$30,IF(C31="Mi",'meine Daten'!$C$31,IF(C31="Do",'meine Daten'!$C$32,IF(C31="Fr",'meine Daten'!$C$33,IF(C31="Sa",'meine Daten'!$C$34,IF(C31="So",'meine Daten'!$C$35))))))))</f>
        <v>0.33333333333333331</v>
      </c>
      <c r="E31" s="48" t="str">
        <f t="shared" si="0"/>
        <v/>
      </c>
      <c r="F31" s="12"/>
      <c r="G31" s="11"/>
      <c r="H31" s="4"/>
      <c r="I31" s="14">
        <f t="shared" si="5"/>
        <v>0</v>
      </c>
      <c r="J31" s="11"/>
      <c r="K31" s="4"/>
      <c r="L31" s="3"/>
      <c r="M31" s="4"/>
      <c r="N31" s="14">
        <f t="shared" si="3"/>
        <v>0</v>
      </c>
      <c r="O31" s="16">
        <f t="shared" si="1"/>
        <v>0</v>
      </c>
      <c r="P31" s="45"/>
      <c r="Q31" s="110" t="str">
        <f t="shared" si="4"/>
        <v xml:space="preserve"> </v>
      </c>
      <c r="R31" s="140">
        <f>IF(ISERROR(VLOOKUP(B31,Feiertage!$B$5:$B$21,1,FALSE)),WEEKDAY(B31,2),"Feiertag")</f>
        <v>5</v>
      </c>
      <c r="S31" s="141">
        <f>S30+IF(F31="Z",-(#REF!*24),IF(G31="",0,(O31+P31-D31)*24))</f>
        <v>0</v>
      </c>
      <c r="T31" s="72"/>
    </row>
    <row r="32" spans="1:20">
      <c r="A32" s="22"/>
      <c r="B32" s="35">
        <f t="shared" si="6"/>
        <v>43576</v>
      </c>
      <c r="C32" s="33" t="str">
        <f t="shared" si="2"/>
        <v>Sa</v>
      </c>
      <c r="D32" s="14">
        <f>IF(OR(E32="F",F32="U",F32="AU"),'meine Daten'!$C$12,IF(C32="Mo",'meine Daten'!$C$29,IF(C32="Di",'meine Daten'!$C$30,IF(C32="Mi",'meine Daten'!$C$31,IF(C32="Do",'meine Daten'!$C$32,IF(C32="Fr",'meine Daten'!$C$33,IF(C32="Sa",'meine Daten'!$C$34,IF(C32="So",'meine Daten'!$C$35))))))))</f>
        <v>0</v>
      </c>
      <c r="E32" s="48" t="str">
        <f t="shared" si="0"/>
        <v/>
      </c>
      <c r="F32" s="12"/>
      <c r="G32" s="11"/>
      <c r="H32" s="4"/>
      <c r="I32" s="14">
        <f t="shared" si="5"/>
        <v>0</v>
      </c>
      <c r="J32" s="11"/>
      <c r="K32" s="4"/>
      <c r="L32" s="3"/>
      <c r="M32" s="4"/>
      <c r="N32" s="14">
        <f t="shared" si="3"/>
        <v>0</v>
      </c>
      <c r="O32" s="16">
        <f t="shared" si="1"/>
        <v>0</v>
      </c>
      <c r="P32" s="45"/>
      <c r="Q32" s="110" t="str">
        <f t="shared" si="4"/>
        <v xml:space="preserve"> </v>
      </c>
      <c r="R32" s="140">
        <f>IF(ISERROR(VLOOKUP(B32,Feiertage!$B$5:$B$21,1,FALSE)),WEEKDAY(B32,2),"Feiertag")</f>
        <v>6</v>
      </c>
      <c r="S32" s="141">
        <f>S31+IF(F32="Z",-(#REF!*24),IF(G32="",0,(O32+P32-D32)*24))</f>
        <v>0</v>
      </c>
      <c r="T32" s="72"/>
    </row>
    <row r="33" spans="1:29">
      <c r="A33" s="22"/>
      <c r="B33" s="35">
        <f t="shared" si="6"/>
        <v>43577</v>
      </c>
      <c r="C33" s="33" t="str">
        <f t="shared" si="2"/>
        <v>So</v>
      </c>
      <c r="D33" s="14">
        <f>IF(OR(E33="F",F33="U",F33="AU"),'meine Daten'!$C$12,IF(C33="Mo",'meine Daten'!$C$29,IF(C33="Di",'meine Daten'!$C$30,IF(C33="Mi",'meine Daten'!$C$31,IF(C33="Do",'meine Daten'!$C$32,IF(C33="Fr",'meine Daten'!$C$33,IF(C33="Sa",'meine Daten'!$C$34,IF(C33="So",'meine Daten'!$C$35))))))))</f>
        <v>0</v>
      </c>
      <c r="E33" s="48" t="str">
        <f t="shared" si="0"/>
        <v/>
      </c>
      <c r="F33" s="12"/>
      <c r="G33" s="11"/>
      <c r="H33" s="4"/>
      <c r="I33" s="14">
        <f t="shared" si="5"/>
        <v>0</v>
      </c>
      <c r="J33" s="11"/>
      <c r="K33" s="4"/>
      <c r="L33" s="3"/>
      <c r="M33" s="4"/>
      <c r="N33" s="14">
        <f t="shared" si="3"/>
        <v>0</v>
      </c>
      <c r="O33" s="16">
        <f t="shared" si="1"/>
        <v>0</v>
      </c>
      <c r="P33" s="45"/>
      <c r="Q33" s="110" t="str">
        <f t="shared" si="4"/>
        <v xml:space="preserve"> </v>
      </c>
      <c r="R33" s="140">
        <f>IF(ISERROR(VLOOKUP(B33,Feiertage!$B$5:$B$21,1,FALSE)),WEEKDAY(B33,2),"Feiertag")</f>
        <v>7</v>
      </c>
      <c r="S33" s="141">
        <f>S32+IF(F33="Z",-(#REF!*24),IF(G33="",0,(O33+P33-D33)*24))</f>
        <v>0</v>
      </c>
      <c r="T33" s="72"/>
      <c r="V33" s="168"/>
    </row>
    <row r="34" spans="1:29">
      <c r="A34" s="22"/>
      <c r="B34" s="35">
        <f t="shared" si="6"/>
        <v>43578</v>
      </c>
      <c r="C34" s="33" t="str">
        <f t="shared" si="2"/>
        <v>Mo</v>
      </c>
      <c r="D34" s="14">
        <f>IF(OR(E34="F",F34="U",F34="AU"),'meine Daten'!$C$12,IF(C34="Mo",'meine Daten'!$C$29,IF(C34="Di",'meine Daten'!$C$30,IF(C34="Mi",'meine Daten'!$C$31,IF(C34="Do",'meine Daten'!$C$32,IF(C34="Fr",'meine Daten'!$C$33,IF(C34="Sa",'meine Daten'!$C$34,IF(C34="So",'meine Daten'!$C$35))))))))</f>
        <v>0.33333333333333331</v>
      </c>
      <c r="E34" s="48" t="str">
        <f t="shared" si="0"/>
        <v/>
      </c>
      <c r="F34" s="12"/>
      <c r="G34" s="11"/>
      <c r="H34" s="4"/>
      <c r="I34" s="14">
        <f t="shared" si="5"/>
        <v>0</v>
      </c>
      <c r="J34" s="11"/>
      <c r="K34" s="4"/>
      <c r="L34" s="3"/>
      <c r="M34" s="4"/>
      <c r="N34" s="14">
        <f t="shared" si="3"/>
        <v>0</v>
      </c>
      <c r="O34" s="16">
        <f t="shared" si="1"/>
        <v>0</v>
      </c>
      <c r="P34" s="45"/>
      <c r="Q34" s="110" t="str">
        <f t="shared" si="4"/>
        <v xml:space="preserve"> </v>
      </c>
      <c r="R34" s="140">
        <f>IF(ISERROR(VLOOKUP(B34,Feiertage!$B$5:$B$21,1,FALSE)),WEEKDAY(B34,2),"Feiertag")</f>
        <v>1</v>
      </c>
      <c r="S34" s="141">
        <f>S33+IF(F34="Z",-(#REF!*24),IF(G34="",0,(O34+P34-D34)*24))</f>
        <v>0</v>
      </c>
      <c r="T34" s="72"/>
      <c r="V34" s="169"/>
    </row>
    <row r="35" spans="1:29">
      <c r="A35" s="22"/>
      <c r="B35" s="35">
        <f t="shared" si="6"/>
        <v>43579</v>
      </c>
      <c r="C35" s="33" t="str">
        <f t="shared" si="2"/>
        <v>Di</v>
      </c>
      <c r="D35" s="14">
        <f>IF(OR(E35="F",F35="U",F35="AU"),'meine Daten'!$C$12,IF(C35="Mo",'meine Daten'!$C$29,IF(C35="Di",'meine Daten'!$C$30,IF(C35="Mi",'meine Daten'!$C$31,IF(C35="Do",'meine Daten'!$C$32,IF(C35="Fr",'meine Daten'!$C$33,IF(C35="Sa",'meine Daten'!$C$34,IF(C35="So",'meine Daten'!$C$35))))))))</f>
        <v>0.33333333333333331</v>
      </c>
      <c r="E35" s="48" t="str">
        <f t="shared" si="0"/>
        <v/>
      </c>
      <c r="F35" s="12"/>
      <c r="G35" s="11"/>
      <c r="H35" s="4"/>
      <c r="I35" s="14">
        <f t="shared" si="5"/>
        <v>0</v>
      </c>
      <c r="J35" s="11"/>
      <c r="K35" s="4"/>
      <c r="L35" s="3"/>
      <c r="M35" s="4"/>
      <c r="N35" s="14">
        <f t="shared" si="3"/>
        <v>0</v>
      </c>
      <c r="O35" s="16">
        <f t="shared" si="1"/>
        <v>0</v>
      </c>
      <c r="P35" s="45"/>
      <c r="Q35" s="110" t="str">
        <f t="shared" si="4"/>
        <v xml:space="preserve"> </v>
      </c>
      <c r="R35" s="140">
        <f>IF(ISERROR(VLOOKUP(B35,Feiertage!$B$5:$B$21,1,FALSE)),WEEKDAY(B35,2),"Feiertag")</f>
        <v>2</v>
      </c>
      <c r="S35" s="141">
        <f>S34+IF(F35="Z",-(#REF!*24),IF(G35="",0,(O35+P35-D35)*24))</f>
        <v>0</v>
      </c>
      <c r="T35" s="72"/>
      <c r="AB35" s="168"/>
    </row>
    <row r="36" spans="1:29">
      <c r="A36" s="22"/>
      <c r="B36" s="35">
        <f t="shared" si="6"/>
        <v>43580</v>
      </c>
      <c r="C36" s="33" t="str">
        <f t="shared" si="2"/>
        <v>Mi</v>
      </c>
      <c r="D36" s="14">
        <f>IF(OR(E36="F",F36="U",F36="AU"),'meine Daten'!$C$12,IF(C36="Mo",'meine Daten'!$C$29,IF(C36="Di",'meine Daten'!$C$30,IF(C36="Mi",'meine Daten'!$C$31,IF(C36="Do",'meine Daten'!$C$32,IF(C36="Fr",'meine Daten'!$C$33,IF(C36="Sa",'meine Daten'!$C$34,IF(C36="So",'meine Daten'!$C$35))))))))</f>
        <v>0.33333333333333331</v>
      </c>
      <c r="E36" s="48" t="str">
        <f t="shared" si="0"/>
        <v/>
      </c>
      <c r="F36" s="12"/>
      <c r="G36" s="11"/>
      <c r="H36" s="4"/>
      <c r="I36" s="14">
        <f t="shared" si="5"/>
        <v>0</v>
      </c>
      <c r="J36" s="11"/>
      <c r="K36" s="4"/>
      <c r="L36" s="3"/>
      <c r="M36" s="4"/>
      <c r="N36" s="14">
        <f t="shared" si="3"/>
        <v>0</v>
      </c>
      <c r="O36" s="16">
        <f t="shared" si="1"/>
        <v>0</v>
      </c>
      <c r="P36" s="45"/>
      <c r="Q36" s="110" t="str">
        <f t="shared" si="4"/>
        <v xml:space="preserve"> </v>
      </c>
      <c r="R36" s="140">
        <f>IF(ISERROR(VLOOKUP(B36,Feiertage!$B$5:$B$21,1,FALSE)),WEEKDAY(B36,2),"Feiertag")</f>
        <v>3</v>
      </c>
      <c r="S36" s="141">
        <f>S35+IF(F36="Z",-(#REF!*24),IF(G36="",0,(O36+P36-D36)*24))</f>
        <v>0</v>
      </c>
      <c r="T36" s="72"/>
      <c r="AB36" s="169"/>
    </row>
    <row r="37" spans="1:29">
      <c r="A37" s="22"/>
      <c r="B37" s="35">
        <f t="shared" si="6"/>
        <v>43581</v>
      </c>
      <c r="C37" s="33" t="str">
        <f t="shared" si="2"/>
        <v>Do</v>
      </c>
      <c r="D37" s="14">
        <f>IF(OR(E37="F",F37="U",F37="AU"),'meine Daten'!$C$12,IF(C37="Mo",'meine Daten'!$C$29,IF(C37="Di",'meine Daten'!$C$30,IF(C37="Mi",'meine Daten'!$C$31,IF(C37="Do",'meine Daten'!$C$32,IF(C37="Fr",'meine Daten'!$C$33,IF(C37="Sa",'meine Daten'!$C$34,IF(C37="So",'meine Daten'!$C$35))))))))</f>
        <v>0.33333333333333331</v>
      </c>
      <c r="E37" s="48" t="str">
        <f t="shared" si="0"/>
        <v/>
      </c>
      <c r="F37" s="12"/>
      <c r="G37" s="11"/>
      <c r="H37" s="4"/>
      <c r="I37" s="14">
        <f t="shared" si="5"/>
        <v>0</v>
      </c>
      <c r="J37" s="11"/>
      <c r="K37" s="4"/>
      <c r="L37" s="3"/>
      <c r="M37" s="4"/>
      <c r="N37" s="14">
        <f t="shared" si="3"/>
        <v>0</v>
      </c>
      <c r="O37" s="16">
        <f t="shared" si="1"/>
        <v>0</v>
      </c>
      <c r="P37" s="45"/>
      <c r="Q37" s="110" t="str">
        <f t="shared" si="4"/>
        <v xml:space="preserve"> </v>
      </c>
      <c r="R37" s="140">
        <f>IF(ISERROR(VLOOKUP(B37,Feiertage!$B$5:$B$21,1,FALSE)),WEEKDAY(B37,2),"Feiertag")</f>
        <v>4</v>
      </c>
      <c r="S37" s="141">
        <f>S36+IF(F37="Z",-(#REF!*24),IF(G37="",0,(O37+P37-D37)*24))</f>
        <v>0</v>
      </c>
      <c r="T37" s="72"/>
    </row>
    <row r="38" spans="1:29">
      <c r="A38" s="22"/>
      <c r="B38" s="35">
        <f t="shared" si="6"/>
        <v>43582</v>
      </c>
      <c r="C38" s="33" t="str">
        <f t="shared" si="2"/>
        <v>Fr</v>
      </c>
      <c r="D38" s="14">
        <f>IF(OR(E38="F",F38="U",F38="AU"),'meine Daten'!$C$12,IF(C38="Mo",'meine Daten'!$C$29,IF(C38="Di",'meine Daten'!$C$30,IF(C38="Mi",'meine Daten'!$C$31,IF(C38="Do",'meine Daten'!$C$32,IF(C38="Fr",'meine Daten'!$C$33,IF(C38="Sa",'meine Daten'!$C$34,IF(C38="So",'meine Daten'!$C$35))))))))</f>
        <v>0.33333333333333331</v>
      </c>
      <c r="E38" s="48" t="str">
        <f t="shared" si="0"/>
        <v/>
      </c>
      <c r="F38" s="12"/>
      <c r="G38" s="11"/>
      <c r="H38" s="4"/>
      <c r="I38" s="14">
        <f t="shared" si="5"/>
        <v>0</v>
      </c>
      <c r="J38" s="11"/>
      <c r="K38" s="4"/>
      <c r="L38" s="3"/>
      <c r="M38" s="4"/>
      <c r="N38" s="14">
        <f t="shared" si="3"/>
        <v>0</v>
      </c>
      <c r="O38" s="16">
        <f t="shared" si="1"/>
        <v>0</v>
      </c>
      <c r="P38" s="45"/>
      <c r="Q38" s="110" t="str">
        <f t="shared" si="4"/>
        <v xml:space="preserve"> </v>
      </c>
      <c r="R38" s="140">
        <f>IF(ISERROR(VLOOKUP(B38,Feiertage!$B$5:$B$21,1,FALSE)),WEEKDAY(B38,2),"Feiertag")</f>
        <v>5</v>
      </c>
      <c r="S38" s="141">
        <f>S37+IF(F38="Z",-(#REF!*24),IF(G38="",0,(O38+P38-D38)*24))</f>
        <v>0</v>
      </c>
      <c r="T38" s="72"/>
      <c r="V38" s="64" t="s">
        <v>25</v>
      </c>
    </row>
    <row r="39" spans="1:29">
      <c r="A39" s="22"/>
      <c r="B39" s="35">
        <f t="shared" si="6"/>
        <v>43583</v>
      </c>
      <c r="C39" s="33" t="str">
        <f t="shared" si="2"/>
        <v>Sa</v>
      </c>
      <c r="D39" s="14">
        <f>IF(OR(E39="F",F39="U",F39="AU"),'meine Daten'!$C$12,IF(C39="Mo",'meine Daten'!$C$29,IF(C39="Di",'meine Daten'!$C$30,IF(C39="Mi",'meine Daten'!$C$31,IF(C39="Do",'meine Daten'!$C$32,IF(C39="Fr",'meine Daten'!$C$33,IF(C39="Sa",'meine Daten'!$C$34,IF(C39="So",'meine Daten'!$C$35))))))))</f>
        <v>0</v>
      </c>
      <c r="E39" s="48" t="str">
        <f t="shared" si="0"/>
        <v/>
      </c>
      <c r="F39" s="12"/>
      <c r="G39" s="11"/>
      <c r="H39" s="4"/>
      <c r="I39" s="14">
        <f t="shared" si="5"/>
        <v>0</v>
      </c>
      <c r="J39" s="11"/>
      <c r="K39" s="4"/>
      <c r="L39" s="3"/>
      <c r="M39" s="4"/>
      <c r="N39" s="14">
        <f t="shared" si="3"/>
        <v>0</v>
      </c>
      <c r="O39" s="16">
        <f t="shared" si="1"/>
        <v>0</v>
      </c>
      <c r="P39" s="45"/>
      <c r="Q39" s="110" t="str">
        <f t="shared" si="4"/>
        <v xml:space="preserve"> </v>
      </c>
      <c r="R39" s="140">
        <f>IF(ISERROR(VLOOKUP(B39,Feiertage!$B$5:$B$21,1,FALSE)),WEEKDAY(B39,2),"Feiertag")</f>
        <v>6</v>
      </c>
      <c r="S39" s="141">
        <f>S38+IF(F39="Z",-(#REF!*24),IF(G39="",0,(O39+P39-D39)*24))</f>
        <v>0</v>
      </c>
      <c r="T39" s="72"/>
      <c r="V39" s="64" t="s">
        <v>26</v>
      </c>
      <c r="W39" s="65"/>
      <c r="X39" s="24"/>
      <c r="Y39" s="24"/>
    </row>
    <row r="40" spans="1:29" ht="15.75" thickBot="1">
      <c r="A40" s="22"/>
      <c r="B40" s="36">
        <f t="shared" si="6"/>
        <v>43584</v>
      </c>
      <c r="C40" s="34" t="str">
        <f t="shared" si="2"/>
        <v>So</v>
      </c>
      <c r="D40" s="15">
        <f>IF(OR(E40="F",F40="U",F40="AU"),'meine Daten'!$C$12,IF(C40="Mo",'meine Daten'!$C$29,IF(C40="Di",'meine Daten'!$C$30,IF(C40="Mi",'meine Daten'!$C$31,IF(C40="Do",'meine Daten'!$C$32,IF(C40="Fr",'meine Daten'!$C$33,IF(C40="Sa",'meine Daten'!$C$34,IF(C40="So",'meine Daten'!$C$35))))))))</f>
        <v>0</v>
      </c>
      <c r="E40" s="49"/>
      <c r="F40" s="13"/>
      <c r="G40" s="5"/>
      <c r="H40" s="6"/>
      <c r="I40" s="15">
        <f t="shared" si="5"/>
        <v>0</v>
      </c>
      <c r="J40" s="5"/>
      <c r="K40" s="6"/>
      <c r="L40" s="10"/>
      <c r="M40" s="6"/>
      <c r="N40" s="100">
        <f t="shared" si="3"/>
        <v>0</v>
      </c>
      <c r="O40" s="75">
        <f t="shared" si="1"/>
        <v>0</v>
      </c>
      <c r="P40" s="46"/>
      <c r="Q40" s="220" t="str">
        <f t="shared" si="4"/>
        <v xml:space="preserve"> </v>
      </c>
      <c r="R40" s="178">
        <f>IF(ISERROR(VLOOKUP(B40,Feiertage!$B$5:$B$21,1,FALSE)),WEEKDAY(B40,2),"Feiertag")</f>
        <v>7</v>
      </c>
      <c r="S40" s="179" t="e">
        <f>#REF!+IF(F40="Z",-(#REF!*24),IF(G40="",0,(O40+P40-D40)*24))</f>
        <v>#REF!</v>
      </c>
      <c r="T40" s="74"/>
      <c r="V40" s="65"/>
      <c r="W40" s="65"/>
      <c r="X40" s="65"/>
      <c r="Y40" s="22"/>
    </row>
    <row r="41" spans="1:29" ht="15.75" customHeight="1" thickBot="1">
      <c r="A41" s="22"/>
      <c r="B41" s="170"/>
      <c r="C41" s="157"/>
      <c r="D41" s="157"/>
      <c r="E41" s="157"/>
      <c r="F41" s="146">
        <f>COUNTIF(F13:F40,"U")+COUNTIF(F13:F40,"Z")+COUNTIF(F13:F40,AU)</f>
        <v>0</v>
      </c>
      <c r="G41" s="146">
        <f>IF(SUM(G13:G40)&lt;=0,0,1)</f>
        <v>0</v>
      </c>
      <c r="H41" s="23"/>
      <c r="I41" s="23"/>
      <c r="J41" s="23"/>
      <c r="K41" s="23"/>
      <c r="L41" s="23"/>
      <c r="M41" s="23"/>
      <c r="N41" s="17"/>
      <c r="P41" s="44"/>
      <c r="Q41" s="143">
        <f>SUM(Q11:Q40)</f>
        <v>0</v>
      </c>
      <c r="R41" s="63"/>
      <c r="S41"/>
      <c r="U41" s="64"/>
      <c r="V41" s="65"/>
      <c r="W41" s="65"/>
      <c r="X41" s="65"/>
      <c r="Y41" s="22"/>
    </row>
    <row r="42" spans="1:29" ht="15.75" thickBot="1">
      <c r="A42" s="22"/>
      <c r="B42" s="170"/>
      <c r="C42" s="157"/>
      <c r="D42" s="157"/>
      <c r="E42" s="157"/>
      <c r="F42" s="23"/>
      <c r="G42" s="23"/>
      <c r="H42" s="23"/>
      <c r="I42" s="23"/>
      <c r="J42" s="23"/>
      <c r="K42" s="23"/>
      <c r="L42" s="23"/>
      <c r="M42" s="23"/>
      <c r="N42" s="130" t="s">
        <v>89</v>
      </c>
      <c r="O42" s="131"/>
      <c r="P42" s="132"/>
      <c r="Q42" s="133" t="str">
        <f>IF(F41+G41=0,"",SUM(Q11:Q40))</f>
        <v/>
      </c>
      <c r="R42" s="63"/>
      <c r="S42"/>
    </row>
    <row r="43" spans="1:29" ht="15.75" thickBot="1">
      <c r="A43" s="22"/>
      <c r="B43" s="64"/>
      <c r="C43" s="65"/>
      <c r="D43" s="65"/>
      <c r="E43" s="65"/>
      <c r="F43" s="24"/>
      <c r="G43" s="24"/>
      <c r="H43" s="24"/>
      <c r="I43" s="24"/>
      <c r="J43" s="24"/>
      <c r="K43" s="24"/>
      <c r="L43" s="24"/>
      <c r="M43" s="24"/>
      <c r="N43" s="171" t="s">
        <v>53</v>
      </c>
      <c r="O43" s="171"/>
      <c r="P43" s="132"/>
      <c r="Q43" s="133" t="str">
        <f>IF(OR(Q10="",Q42=""),"",Q10+Q42)</f>
        <v/>
      </c>
      <c r="R43" s="38"/>
      <c r="S43" s="66"/>
      <c r="U43" s="225"/>
      <c r="V43" s="230"/>
      <c r="W43" s="24"/>
      <c r="X43" s="24"/>
      <c r="Y43" s="24"/>
    </row>
    <row r="44" spans="1:29" ht="13.15" customHeight="1">
      <c r="A44" s="22"/>
      <c r="B44" s="64"/>
      <c r="C44" s="65"/>
      <c r="D44" s="65"/>
      <c r="E44" s="65"/>
      <c r="F44" s="65"/>
      <c r="G44" s="22"/>
      <c r="H44" s="24"/>
      <c r="I44" s="22"/>
      <c r="J44" s="24"/>
      <c r="K44" s="24"/>
      <c r="L44" s="24"/>
      <c r="M44" s="24"/>
      <c r="N44" s="24" t="s">
        <v>77</v>
      </c>
      <c r="O44" s="24"/>
      <c r="P44" s="29"/>
      <c r="Q44" s="84"/>
      <c r="R44" s="38"/>
      <c r="S44" s="66"/>
      <c r="T44" s="29"/>
      <c r="U44" s="24"/>
      <c r="V44" t="s">
        <v>112</v>
      </c>
      <c r="W44" s="30"/>
      <c r="X44" s="30"/>
      <c r="Y44" s="30"/>
    </row>
    <row r="45" spans="1:29" ht="7.15" customHeight="1" thickBot="1">
      <c r="A45" s="22"/>
      <c r="B45" s="64"/>
      <c r="C45" s="65"/>
      <c r="D45" s="65"/>
      <c r="E45" s="65"/>
      <c r="F45" s="65"/>
      <c r="G45" s="22"/>
      <c r="H45" s="24"/>
      <c r="I45" s="22"/>
      <c r="J45" s="24"/>
      <c r="N45" s="131"/>
      <c r="O45" s="24"/>
      <c r="P45" s="29"/>
      <c r="Q45" s="129"/>
      <c r="R45" s="38"/>
      <c r="S45"/>
      <c r="T45" s="29"/>
    </row>
    <row r="46" spans="1:29" ht="15.75" thickBot="1">
      <c r="A46" s="22"/>
      <c r="N46" s="171" t="s">
        <v>78</v>
      </c>
      <c r="O46" s="24"/>
      <c r="P46" s="29"/>
      <c r="Q46" s="135">
        <f>COUNTIF(F11:F40,"U")</f>
        <v>0</v>
      </c>
      <c r="R46" s="38"/>
      <c r="S46"/>
      <c r="T46" s="29"/>
      <c r="U46" s="239"/>
      <c r="V46" s="239"/>
      <c r="W46" s="276" t="s">
        <v>110</v>
      </c>
      <c r="X46" s="276"/>
      <c r="Y46" s="276"/>
      <c r="Z46" s="276"/>
    </row>
    <row r="47" spans="1:29">
      <c r="A47" s="25"/>
      <c r="B47" s="291"/>
      <c r="C47" s="291"/>
      <c r="E47" s="24"/>
      <c r="F47" s="24"/>
      <c r="G47" s="24"/>
      <c r="H47" s="24"/>
      <c r="I47" s="24"/>
      <c r="J47" s="24"/>
      <c r="K47" s="24"/>
      <c r="L47" s="25"/>
      <c r="M47" s="25"/>
      <c r="N47" s="24"/>
      <c r="O47" s="24"/>
      <c r="P47" s="29"/>
      <c r="Q47" s="24"/>
      <c r="R47" s="38"/>
      <c r="S47"/>
      <c r="T47" s="76"/>
      <c r="U47" s="239"/>
      <c r="V47" s="239"/>
      <c r="W47" s="276"/>
      <c r="X47" s="276"/>
      <c r="Y47" s="276"/>
      <c r="Z47" s="276"/>
    </row>
    <row r="48" spans="1:29" ht="21.6" customHeight="1">
      <c r="A48" s="25"/>
      <c r="B48" s="24"/>
      <c r="C48" s="24"/>
      <c r="E48" s="24"/>
      <c r="F48" s="24"/>
      <c r="G48" s="24"/>
      <c r="H48" s="24"/>
      <c r="I48" s="24"/>
      <c r="J48" s="24"/>
      <c r="K48" s="24"/>
      <c r="L48" s="25"/>
      <c r="M48" s="25"/>
      <c r="P48"/>
      <c r="R48" s="172"/>
      <c r="S48"/>
      <c r="T48" s="77"/>
      <c r="U48" s="239"/>
      <c r="V48" s="239"/>
      <c r="W48" s="294" t="s">
        <v>102</v>
      </c>
      <c r="X48" s="294"/>
      <c r="Y48" s="294"/>
      <c r="Z48" s="294"/>
      <c r="AC48" s="197"/>
    </row>
    <row r="49" spans="1:32" ht="25.15" customHeight="1">
      <c r="A49" s="25"/>
      <c r="B49" s="25"/>
      <c r="C49" s="25"/>
      <c r="D49" s="25"/>
      <c r="E49" s="25"/>
      <c r="F49" s="25"/>
      <c r="G49" s="25"/>
      <c r="H49" s="25"/>
      <c r="I49" s="25"/>
      <c r="J49" s="25"/>
      <c r="K49" s="25"/>
      <c r="L49" s="25"/>
      <c r="M49" s="25"/>
      <c r="P49"/>
      <c r="R49" s="180"/>
      <c r="S49" s="180"/>
      <c r="T49" s="180"/>
      <c r="U49" s="233"/>
      <c r="V49" s="295" t="s">
        <v>120</v>
      </c>
      <c r="W49" s="295"/>
      <c r="X49" s="295"/>
      <c r="Y49" s="295"/>
      <c r="Z49" s="295"/>
      <c r="AC49" s="293"/>
      <c r="AD49" s="293"/>
      <c r="AE49" s="293"/>
      <c r="AF49" s="293"/>
    </row>
    <row r="50" spans="1:32" s="40" customFormat="1">
      <c r="A50" s="39"/>
      <c r="B50" s="39"/>
      <c r="C50" s="39"/>
      <c r="D50" s="39"/>
      <c r="E50" s="39"/>
      <c r="F50" s="39"/>
      <c r="G50" s="39"/>
      <c r="H50" s="39"/>
      <c r="I50" s="39"/>
      <c r="J50" s="39"/>
      <c r="K50" s="39"/>
      <c r="L50" s="39"/>
      <c r="M50" s="39"/>
      <c r="R50" s="172"/>
      <c r="S50"/>
      <c r="U50"/>
      <c r="V50"/>
      <c r="W50" s="224"/>
      <c r="X50" s="224"/>
      <c r="Y50" s="224"/>
      <c r="Z50" s="224"/>
      <c r="AA50"/>
      <c r="AB50"/>
      <c r="AC50" s="293"/>
      <c r="AD50" s="293"/>
      <c r="AE50" s="293"/>
      <c r="AF50" s="293"/>
    </row>
    <row r="51" spans="1:32" ht="12.6" customHeight="1">
      <c r="A51" s="25"/>
      <c r="B51" s="24"/>
      <c r="C51" s="24"/>
      <c r="E51" s="24"/>
      <c r="F51" s="24"/>
      <c r="G51" s="24"/>
      <c r="H51" s="24"/>
      <c r="I51" s="24"/>
      <c r="J51" s="24"/>
      <c r="K51" s="24"/>
      <c r="L51" s="25"/>
      <c r="M51" s="25"/>
      <c r="P51" s="197"/>
      <c r="R51" s="172"/>
      <c r="S51"/>
      <c r="T51" s="77"/>
    </row>
    <row r="52" spans="1:32" ht="9" customHeight="1">
      <c r="A52" s="25"/>
      <c r="B52" s="25"/>
      <c r="C52" s="25"/>
      <c r="D52" s="25"/>
      <c r="E52" s="25"/>
      <c r="F52" s="25"/>
      <c r="G52" s="25"/>
      <c r="H52" s="25"/>
      <c r="I52" s="25"/>
      <c r="J52" s="25"/>
      <c r="K52" s="25"/>
      <c r="L52" s="25"/>
      <c r="M52" s="25"/>
      <c r="P52" s="198"/>
      <c r="Q52" s="196"/>
      <c r="R52" s="180"/>
      <c r="S52" s="180"/>
      <c r="T52" s="180"/>
    </row>
    <row r="53" spans="1:32" s="40" customFormat="1">
      <c r="A53" s="39"/>
      <c r="B53" s="39"/>
      <c r="C53" s="39"/>
      <c r="D53" s="39"/>
      <c r="E53" s="39"/>
      <c r="F53" s="39"/>
      <c r="G53" s="39"/>
      <c r="H53" s="39"/>
      <c r="I53" s="39"/>
      <c r="J53" s="39"/>
      <c r="K53" s="39"/>
      <c r="L53" s="39"/>
      <c r="M53" s="39"/>
      <c r="N53"/>
      <c r="O53"/>
      <c r="P53" s="31"/>
      <c r="Q53"/>
      <c r="R53" s="172"/>
      <c r="S53"/>
    </row>
    <row r="54" spans="1:32" s="40" customFormat="1">
      <c r="A54" s="39"/>
      <c r="B54" s="173"/>
      <c r="C54" s="173"/>
      <c r="D54" s="173"/>
      <c r="E54" s="39"/>
      <c r="F54" s="39"/>
      <c r="G54" s="39"/>
      <c r="H54" s="39"/>
      <c r="J54" s="39"/>
      <c r="K54" s="39"/>
      <c r="L54" s="39"/>
      <c r="M54" s="39"/>
      <c r="N54" s="39"/>
      <c r="O54" s="39"/>
      <c r="P54" s="41"/>
      <c r="Q54" s="39"/>
      <c r="R54" s="56"/>
      <c r="S54" s="57"/>
    </row>
    <row r="55" spans="1:32" s="40" customFormat="1">
      <c r="A55" s="39"/>
      <c r="B55" s="42"/>
      <c r="C55" s="43"/>
      <c r="D55" s="43"/>
      <c r="E55" s="39"/>
      <c r="F55" s="39"/>
      <c r="G55" s="39"/>
      <c r="H55" s="39"/>
      <c r="J55" s="39"/>
      <c r="K55" s="39"/>
      <c r="L55" s="39"/>
      <c r="M55" s="39"/>
      <c r="N55" s="39"/>
      <c r="O55" s="39"/>
      <c r="P55" s="41"/>
      <c r="Q55" s="39"/>
      <c r="R55" s="56"/>
      <c r="S55" s="57"/>
    </row>
    <row r="56" spans="1:32" s="40" customFormat="1">
      <c r="A56" s="39"/>
      <c r="B56" s="42"/>
      <c r="C56" s="43"/>
      <c r="D56" s="43"/>
      <c r="E56" s="39"/>
      <c r="F56" s="39"/>
      <c r="G56" s="39"/>
      <c r="H56" s="39"/>
      <c r="J56" s="174"/>
      <c r="K56" s="39"/>
      <c r="L56" s="39"/>
      <c r="M56" s="39"/>
      <c r="N56" s="39"/>
      <c r="O56" s="39"/>
      <c r="P56" s="41"/>
      <c r="Q56" s="39"/>
      <c r="R56" s="56"/>
      <c r="S56" s="57"/>
    </row>
    <row r="57" spans="1:32" s="40" customFormat="1">
      <c r="B57" s="42"/>
      <c r="C57" s="43"/>
      <c r="D57" s="43"/>
      <c r="J57" s="174"/>
      <c r="K57" s="174"/>
      <c r="L57" s="174"/>
      <c r="M57" s="174"/>
      <c r="N57" s="174"/>
      <c r="O57" s="174"/>
      <c r="P57" s="44"/>
      <c r="R57" s="56"/>
      <c r="S57" s="57"/>
    </row>
    <row r="58" spans="1:32" s="40" customFormat="1">
      <c r="B58" s="42"/>
      <c r="C58" s="43"/>
      <c r="D58" s="43"/>
      <c r="P58" s="44"/>
      <c r="R58" s="56"/>
      <c r="S58" s="57"/>
    </row>
    <row r="59" spans="1:32" s="40" customFormat="1">
      <c r="B59" s="42"/>
      <c r="C59" s="43"/>
      <c r="D59" s="43"/>
      <c r="K59" s="42"/>
      <c r="P59" s="44"/>
      <c r="R59" s="56"/>
      <c r="S59" s="57"/>
    </row>
    <row r="60" spans="1:32" s="40" customFormat="1">
      <c r="B60" s="42"/>
      <c r="C60" s="43"/>
      <c r="D60" s="43"/>
      <c r="P60" s="44"/>
      <c r="R60" s="56"/>
      <c r="S60" s="57"/>
    </row>
    <row r="61" spans="1:32" s="40" customFormat="1">
      <c r="B61" s="42"/>
      <c r="C61" s="43"/>
      <c r="D61" s="43"/>
      <c r="P61" s="44"/>
      <c r="R61" s="56"/>
      <c r="S61" s="57"/>
    </row>
    <row r="62" spans="1:32" s="40" customFormat="1">
      <c r="B62" s="42"/>
      <c r="C62" s="43"/>
      <c r="D62" s="43"/>
      <c r="P62" s="44"/>
      <c r="R62" s="56"/>
      <c r="S62" s="57"/>
    </row>
    <row r="63" spans="1:32" s="40" customFormat="1">
      <c r="B63" s="42"/>
      <c r="C63" s="43"/>
      <c r="D63" s="43"/>
      <c r="P63" s="44"/>
      <c r="R63" s="56"/>
      <c r="S63" s="57"/>
    </row>
    <row r="64" spans="1:32" s="40" customFormat="1">
      <c r="B64" s="42"/>
      <c r="C64" s="43"/>
      <c r="D64" s="43"/>
      <c r="P64" s="44"/>
      <c r="R64" s="56"/>
      <c r="S64" s="57"/>
    </row>
    <row r="65" spans="2:20" s="40" customFormat="1">
      <c r="B65" s="42"/>
      <c r="C65" s="43"/>
      <c r="D65" s="43"/>
      <c r="P65" s="44"/>
      <c r="R65" s="56"/>
      <c r="S65" s="57"/>
    </row>
    <row r="66" spans="2:20" s="40" customFormat="1">
      <c r="B66" s="175"/>
      <c r="P66" s="44"/>
      <c r="R66" s="56"/>
      <c r="S66" s="57"/>
    </row>
    <row r="67" spans="2:20" s="40" customFormat="1">
      <c r="P67" s="44"/>
      <c r="R67" s="56"/>
      <c r="S67" s="57"/>
      <c r="T67"/>
    </row>
    <row r="77" spans="2:20">
      <c r="T77" s="40"/>
    </row>
  </sheetData>
  <sheetProtection password="CA4D" sheet="1" objects="1" scenarios="1" selectLockedCells="1"/>
  <mergeCells count="15">
    <mergeCell ref="P4:Q4"/>
    <mergeCell ref="B7:B9"/>
    <mergeCell ref="C7:C9"/>
    <mergeCell ref="D7:D9"/>
    <mergeCell ref="E7:E9"/>
    <mergeCell ref="F7:F9"/>
    <mergeCell ref="P7:P8"/>
    <mergeCell ref="J8:K8"/>
    <mergeCell ref="L8:M8"/>
    <mergeCell ref="W46:Z47"/>
    <mergeCell ref="AC49:AF50"/>
    <mergeCell ref="B10:P10"/>
    <mergeCell ref="B47:C47"/>
    <mergeCell ref="W48:Z48"/>
    <mergeCell ref="V49:Z49"/>
  </mergeCells>
  <conditionalFormatting sqref="C11:C40 E11:F40">
    <cfRule type="cellIs" dxfId="200" priority="28" operator="equal">
      <formula>"SO"</formula>
    </cfRule>
    <cfRule type="cellIs" dxfId="199" priority="29" operator="equal">
      <formula>"SA"</formula>
    </cfRule>
  </conditionalFormatting>
  <conditionalFormatting sqref="D11:D40 I11:Q11">
    <cfRule type="cellIs" dxfId="198" priority="27" operator="equal">
      <formula>"F"</formula>
    </cfRule>
  </conditionalFormatting>
  <conditionalFormatting sqref="O11:O40">
    <cfRule type="cellIs" dxfId="197" priority="23" operator="greaterThan">
      <formula>0.416666666666667</formula>
    </cfRule>
  </conditionalFormatting>
  <conditionalFormatting sqref="O40">
    <cfRule type="expression" dxfId="196" priority="22">
      <formula>AND($D40&lt;&gt;0,AND($F40="",$E40="",$G40=""))</formula>
    </cfRule>
  </conditionalFormatting>
  <conditionalFormatting sqref="O11:O39">
    <cfRule type="expression" dxfId="195" priority="21">
      <formula>AND($D11&lt;&gt;0,AND($F11="",$E11="",$G11=""))</formula>
    </cfRule>
  </conditionalFormatting>
  <conditionalFormatting sqref="T11">
    <cfRule type="cellIs" dxfId="194" priority="20" operator="equal">
      <formula>"F"</formula>
    </cfRule>
  </conditionalFormatting>
  <conditionalFormatting sqref="G11:H11">
    <cfRule type="cellIs" dxfId="193" priority="18" operator="equal">
      <formula>"F"</formula>
    </cfRule>
  </conditionalFormatting>
  <conditionalFormatting sqref="N12:N39">
    <cfRule type="cellIs" dxfId="192" priority="17" operator="equal">
      <formula>"F"</formula>
    </cfRule>
  </conditionalFormatting>
  <conditionalFormatting sqref="O5">
    <cfRule type="containsText" dxfId="191" priority="12" operator="containsText" text="bedeutet:">
      <formula>NOT(ISERROR(SEARCH("bedeutet:",O5)))</formula>
    </cfRule>
    <cfRule type="containsText" dxfId="190" priority="13" operator="containsText" text="bedeutet:">
      <formula>NOT(ISERROR(SEARCH("bedeutet:",O5)))</formula>
    </cfRule>
    <cfRule type="containsText" dxfId="189" priority="14" operator="containsText" text="bedeutet:">
      <formula>NOT(ISERROR(SEARCH("bedeutet:",O5)))</formula>
    </cfRule>
    <cfRule type="cellIs" dxfId="188" priority="15" operator="equal">
      <formula>"bedeutet:"</formula>
    </cfRule>
    <cfRule type="cellIs" dxfId="187" priority="16" operator="equal">
      <formula>"bedeutet:"</formula>
    </cfRule>
  </conditionalFormatting>
  <conditionalFormatting sqref="O40">
    <cfRule type="expression" dxfId="186" priority="11">
      <formula>AND($D40&lt;&gt;0,AND($F40="",$E40="",$G40=""))</formula>
    </cfRule>
  </conditionalFormatting>
  <conditionalFormatting sqref="Q10:Q11 Q41">
    <cfRule type="cellIs" dxfId="185" priority="10" operator="lessThan">
      <formula>0</formula>
    </cfRule>
  </conditionalFormatting>
  <conditionalFormatting sqref="Q42:Q46">
    <cfRule type="cellIs" dxfId="184" priority="9" operator="equal">
      <formula>0</formula>
    </cfRule>
  </conditionalFormatting>
  <conditionalFormatting sqref="Q11">
    <cfRule type="cellIs" dxfId="183" priority="8" operator="equal">
      <formula>0</formula>
    </cfRule>
  </conditionalFormatting>
  <conditionalFormatting sqref="B11:B40">
    <cfRule type="timePeriod" dxfId="182" priority="7" timePeriod="today">
      <formula>FLOOR(B11,1)=TODAY()</formula>
    </cfRule>
  </conditionalFormatting>
  <conditionalFormatting sqref="Q12:Q40">
    <cfRule type="cellIs" dxfId="181" priority="3" operator="equal">
      <formula>"F"</formula>
    </cfRule>
  </conditionalFormatting>
  <conditionalFormatting sqref="Q12:Q40">
    <cfRule type="cellIs" dxfId="180" priority="2" operator="lessThan">
      <formula>0</formula>
    </cfRule>
  </conditionalFormatting>
  <conditionalFormatting sqref="Q12:Q40">
    <cfRule type="cellIs" dxfId="179" priority="1" operator="equal">
      <formula>0</formula>
    </cfRule>
  </conditionalFormatting>
  <hyperlinks>
    <hyperlink ref="W46:Z47" r:id="rId1" display="„Der Arbeitszeit-Checker“ von Simone Back für www.arbeitszeit-klug-gestalten.de " xr:uid="{00000000-0004-0000-0500-000000000000}"/>
    <hyperlink ref="W48:Z48" r:id="rId2" display="https://creativecommons.org/licenses/by-sa/4.0/deed.de" xr:uid="{00000000-0004-0000-0500-000001000000}"/>
  </hyperlinks>
  <pageMargins left="0.39370078740157483" right="0.39370078740157483" top="0.98425196850393704" bottom="0.39370078740157483" header="0.31496062992125984" footer="0.31496062992125984"/>
  <pageSetup paperSize="9" scale="52"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Z78"/>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43585</v>
      </c>
      <c r="T1" s="154">
        <f>B11</f>
        <v>43585</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April!Q43</f>
        <v/>
      </c>
      <c r="R10" s="138"/>
      <c r="S10" s="139"/>
      <c r="T10" s="103"/>
      <c r="W10" s="232"/>
      <c r="X10" s="232"/>
      <c r="Y10" s="232"/>
      <c r="Z10" s="232"/>
    </row>
    <row r="11" spans="1:26">
      <c r="A11" s="22"/>
      <c r="B11" s="109">
        <f>April!B40+1</f>
        <v>43585</v>
      </c>
      <c r="C11" s="104" t="str">
        <f>TEXT(B11,"TTT")</f>
        <v>Mo</v>
      </c>
      <c r="D11" s="105">
        <f>IF(OR(E11="F",F11="U",F11="AU"),'meine Daten'!$C$12,IF(C11="Mo",'meine Daten'!$H$5,IF(C11="Di",'meine Daten'!$H$6,IF(C11="Mi",'meine Daten'!$H$7,IF(C11="Do",'meine Daten'!$H$8,IF(C11="Fr",'meine Daten'!$H$9,IF(C11="Sa",'meine Daten'!$H$10,IF(C11="So",'meine Daten'!$H$11))))))))</f>
        <v>0</v>
      </c>
      <c r="E11" s="106" t="str">
        <f t="shared" ref="E11:E41" si="0">IF(R11="Feiertag","F","")</f>
        <v>F</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t="str">
        <f>IF(ISERROR(VLOOKUP(B11,Feiertage!$B$5:$B$21,1,FALSE)),WEEKDAY(B11,2),"Feiertag")</f>
        <v>Feiertag</v>
      </c>
      <c r="S11" s="141">
        <f>IF(G11="",0,(O11+P11-D11)*24)</f>
        <v>0</v>
      </c>
      <c r="T11" s="71"/>
      <c r="W11" s="232"/>
      <c r="X11" s="232"/>
      <c r="Y11" s="232"/>
      <c r="Z11" s="232"/>
    </row>
    <row r="12" spans="1:26">
      <c r="A12" s="22"/>
      <c r="B12" s="109">
        <f>B11+1</f>
        <v>43586</v>
      </c>
      <c r="C12" s="33" t="str">
        <f t="shared" ref="C12:C41" si="2">TEXT(B12,"TTT")</f>
        <v>Di</v>
      </c>
      <c r="D12" s="14">
        <f>IF(OR(E12="F",F12="U",F12="AU"),'meine Daten'!$C$12,IF(C12="Mo",'meine Daten'!$H$5,IF(C12="Di",'meine Daten'!$H$6,IF(C12="Mi",'meine Daten'!$H$7,IF(C12="Do",'meine Daten'!$H$8,IF(C12="Fr",'meine Daten'!$H$9,IF(C12="Sa",'meine Daten'!$H$10,IF(C12="So",'meine Daten'!$H$11))))))))</f>
        <v>0.33333333333333331</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2</v>
      </c>
      <c r="S12" s="141">
        <f>S11+IF(F12="Z",-(#REF!*24),IF(G12="",0,(O12+P12-D12)*24))</f>
        <v>0</v>
      </c>
      <c r="T12" s="72"/>
      <c r="W12" s="232"/>
      <c r="X12" s="232"/>
      <c r="Y12" s="232"/>
      <c r="Z12" s="232"/>
    </row>
    <row r="13" spans="1:26">
      <c r="A13" s="22"/>
      <c r="B13" s="35">
        <f t="shared" ref="B13:B41" si="5">B12+1</f>
        <v>43587</v>
      </c>
      <c r="C13" s="33" t="str">
        <f t="shared" si="2"/>
        <v>Mi</v>
      </c>
      <c r="D13" s="14">
        <f>IF(OR(E13="F",F13="U",F13="AU"),'meine Daten'!$C$12,IF(C13="Mo",'meine Daten'!$H$5,IF(C13="Di",'meine Daten'!$H$6,IF(C13="Mi",'meine Daten'!$H$7,IF(C13="Do",'meine Daten'!$H$8,IF(C13="Fr",'meine Daten'!$H$9,IF(C13="Sa",'meine Daten'!$H$10,IF(C13="So",'meine Daten'!$H$11))))))))</f>
        <v>0.33333333333333331</v>
      </c>
      <c r="E13" s="48" t="str">
        <f t="shared" si="0"/>
        <v/>
      </c>
      <c r="F13" s="12"/>
      <c r="G13" s="3"/>
      <c r="H13" s="4"/>
      <c r="I13" s="14">
        <f t="shared" ref="I13:I41" si="6">H13-G13</f>
        <v>0</v>
      </c>
      <c r="J13" s="3"/>
      <c r="K13" s="4"/>
      <c r="L13" s="3"/>
      <c r="M13" s="4"/>
      <c r="N13" s="14">
        <f t="shared" si="3"/>
        <v>0</v>
      </c>
      <c r="O13" s="16">
        <f t="shared" si="1"/>
        <v>0</v>
      </c>
      <c r="P13" s="45"/>
      <c r="Q13" s="110" t="str">
        <f t="shared" si="4"/>
        <v xml:space="preserve"> </v>
      </c>
      <c r="R13" s="140">
        <f>IF(ISERROR(VLOOKUP(B13,Feiertage!$B$5:$B$21,1,FALSE)),WEEKDAY(B13,2),"Feiertag")</f>
        <v>3</v>
      </c>
      <c r="S13" s="141">
        <f>S12+IF(F13="Z",-(#REF!*24),IF(G13="",0,(O13+P13-D13)*24))</f>
        <v>0</v>
      </c>
      <c r="T13" s="72"/>
    </row>
    <row r="14" spans="1:26">
      <c r="A14" s="22"/>
      <c r="B14" s="35">
        <f t="shared" si="5"/>
        <v>43588</v>
      </c>
      <c r="C14" s="33" t="str">
        <f t="shared" si="2"/>
        <v>Do</v>
      </c>
      <c r="D14" s="14">
        <f>IF(OR(E14="F",F14="U",F14="AU"),'meine Daten'!$C$12,IF(C14="Mo",'meine Daten'!$H$5,IF(C14="Di",'meine Daten'!$H$6,IF(C14="Mi",'meine Daten'!$H$7,IF(C14="Do",'meine Daten'!$H$8,IF(C14="Fr",'meine Daten'!$H$9,IF(C14="Sa",'meine Daten'!$H$10,IF(C14="So",'meine Daten'!$H$11))))))))</f>
        <v>0.33333333333333331</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4</v>
      </c>
      <c r="S14" s="141">
        <f>S13+IF(F14="Z",-(#REF!*24),IF(G14="",0,(O14+P14-D14)*24))</f>
        <v>0</v>
      </c>
      <c r="T14" s="72"/>
    </row>
    <row r="15" spans="1:26">
      <c r="A15" s="22"/>
      <c r="B15" s="35">
        <f t="shared" si="5"/>
        <v>43589</v>
      </c>
      <c r="C15" s="33" t="str">
        <f t="shared" si="2"/>
        <v>Fr</v>
      </c>
      <c r="D15" s="14">
        <f>IF(OR(E15="F",F15="U",F15="AU"),'meine Daten'!$C$12,IF(C15="Mo",'meine Daten'!$H$5,IF(C15="Di",'meine Daten'!$H$6,IF(C15="Mi",'meine Daten'!$H$7,IF(C15="Do",'meine Daten'!$H$8,IF(C15="Fr",'meine Daten'!$H$9,IF(C15="Sa",'meine Daten'!$H$10,IF(C15="So",'meine Daten'!$H$11))))))))</f>
        <v>0.33333333333333331</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5</v>
      </c>
      <c r="S15" s="141">
        <f>S14+IF(F15="Z",-(#REF!*24),IF(G15="",0,(O15+P15-D15)*24))</f>
        <v>0</v>
      </c>
      <c r="T15" s="72"/>
    </row>
    <row r="16" spans="1:26">
      <c r="A16" s="22"/>
      <c r="B16" s="35">
        <f t="shared" si="5"/>
        <v>43590</v>
      </c>
      <c r="C16" s="33" t="str">
        <f t="shared" si="2"/>
        <v>Sa</v>
      </c>
      <c r="D16" s="14">
        <f>IF(OR(E16="F",F16="U",F16="AU"),'meine Daten'!$C$12,IF(C16="Mo",'meine Daten'!$H$5,IF(C16="Di",'meine Daten'!$H$6,IF(C16="Mi",'meine Daten'!$H$7,IF(C16="Do",'meine Daten'!$H$8,IF(C16="Fr",'meine Daten'!$H$9,IF(C16="Sa",'meine Daten'!$H$10,IF(C16="So",'meine Daten'!$H$11))))))))</f>
        <v>0</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6</v>
      </c>
      <c r="S16" s="141">
        <f>S15+IF(F16="Z",-(#REF!*24),IF(G16="",0,(O16+P16-D16)*24))</f>
        <v>0</v>
      </c>
      <c r="T16" s="72"/>
    </row>
    <row r="17" spans="1:20">
      <c r="A17" s="22"/>
      <c r="B17" s="35">
        <f t="shared" si="5"/>
        <v>43591</v>
      </c>
      <c r="C17" s="33" t="str">
        <f t="shared" si="2"/>
        <v>So</v>
      </c>
      <c r="D17" s="14">
        <f>IF(OR(E17="F",F17="U",F17="AU"),'meine Daten'!$C$12,IF(C17="Mo",'meine Daten'!$H$5,IF(C17="Di",'meine Daten'!$H$6,IF(C17="Mi",'meine Daten'!$H$7,IF(C17="Do",'meine Daten'!$H$8,IF(C17="Fr",'meine Daten'!$H$9,IF(C17="Sa",'meine Daten'!$H$10,IF(C17="So",'meine Daten'!$H$11))))))))</f>
        <v>0</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7</v>
      </c>
      <c r="S17" s="141">
        <f>S16+IF(F17="Z",-(#REF!*24),IF(G17="",0,(O17+P17-D17)*24))</f>
        <v>0</v>
      </c>
      <c r="T17" s="72"/>
    </row>
    <row r="18" spans="1:20">
      <c r="A18" s="22"/>
      <c r="B18" s="35">
        <f t="shared" si="5"/>
        <v>43592</v>
      </c>
      <c r="C18" s="33" t="str">
        <f t="shared" si="2"/>
        <v>Mo</v>
      </c>
      <c r="D18" s="14">
        <f>IF(OR(E18="F",F18="U",F18="AU"),'meine Daten'!$C$12,IF(C18="Mo",'meine Daten'!$H$5,IF(C18="Di",'meine Daten'!$H$6,IF(C18="Mi",'meine Daten'!$H$7,IF(C18="Do",'meine Daten'!$H$8,IF(C18="Fr",'meine Daten'!$H$9,IF(C18="Sa",'meine Daten'!$H$10,IF(C18="So",'meine Daten'!$H$11))))))))</f>
        <v>0.33333333333333331</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1</v>
      </c>
      <c r="S18" s="141">
        <f>S17+IF(F18="Z",-(#REF!*24),IF(G18="",0,(O18+P18-D18)*24))</f>
        <v>0</v>
      </c>
      <c r="T18" s="72"/>
    </row>
    <row r="19" spans="1:20">
      <c r="A19" s="22"/>
      <c r="B19" s="35">
        <f t="shared" si="5"/>
        <v>43593</v>
      </c>
      <c r="C19" s="33" t="str">
        <f t="shared" si="2"/>
        <v>Di</v>
      </c>
      <c r="D19" s="14">
        <f>IF(OR(E19="F",F19="U",F19="AU"),'meine Daten'!$C$12,IF(C19="Mo",'meine Daten'!$H$5,IF(C19="Di",'meine Daten'!$H$6,IF(C19="Mi",'meine Daten'!$H$7,IF(C19="Do",'meine Daten'!$H$8,IF(C19="Fr",'meine Daten'!$H$9,IF(C19="Sa",'meine Daten'!$H$10,IF(C19="So",'meine Daten'!$H$11))))))))</f>
        <v>0.33333333333333331</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2</v>
      </c>
      <c r="S19" s="141">
        <f>S18+IF(F19="Z",-(#REF!*24),IF(G19="",0,(O19+P19-D19)*24))</f>
        <v>0</v>
      </c>
      <c r="T19" s="72"/>
    </row>
    <row r="20" spans="1:20">
      <c r="A20" s="22"/>
      <c r="B20" s="35">
        <f t="shared" si="5"/>
        <v>43594</v>
      </c>
      <c r="C20" s="33" t="str">
        <f t="shared" si="2"/>
        <v>Mi</v>
      </c>
      <c r="D20" s="14">
        <f>IF(OR(E20="F",F20="U",F20="AU"),'meine Daten'!$C$12,IF(C20="Mo",'meine Daten'!$H$5,IF(C20="Di",'meine Daten'!$H$6,IF(C20="Mi",'meine Daten'!$H$7,IF(C20="Do",'meine Daten'!$H$8,IF(C20="Fr",'meine Daten'!$H$9,IF(C20="Sa",'meine Daten'!$H$10,IF(C20="So",'meine Daten'!$H$11))))))))</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3</v>
      </c>
      <c r="S20" s="141">
        <f>S19+IF(F20="Z",-(#REF!*24),IF(G20="",0,(O20+P20-D20)*24))</f>
        <v>0</v>
      </c>
      <c r="T20" s="72"/>
    </row>
    <row r="21" spans="1:20">
      <c r="A21" s="22"/>
      <c r="B21" s="35">
        <f t="shared" si="5"/>
        <v>43595</v>
      </c>
      <c r="C21" s="33" t="str">
        <f t="shared" si="2"/>
        <v>Do</v>
      </c>
      <c r="D21" s="14">
        <f>IF(OR(E21="F",F21="U",F21="AU"),'meine Daten'!$C$12,IF(C21="Mo",'meine Daten'!$H$5,IF(C21="Di",'meine Daten'!$H$6,IF(C21="Mi",'meine Daten'!$H$7,IF(C21="Do",'meine Daten'!$H$8,IF(C21="Fr",'meine Daten'!$H$9,IF(C21="Sa",'meine Daten'!$H$10,IF(C21="So",'meine Daten'!$H$11))))))))</f>
        <v>0.33333333333333331</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4</v>
      </c>
      <c r="S21" s="141">
        <f>S20+IF(F21="Z",-(#REF!*24),IF(G21="",0,(O21+P21-D21)*24))</f>
        <v>0</v>
      </c>
      <c r="T21" s="72"/>
    </row>
    <row r="22" spans="1:20">
      <c r="A22" s="22"/>
      <c r="B22" s="35">
        <f t="shared" si="5"/>
        <v>43596</v>
      </c>
      <c r="C22" s="33" t="str">
        <f t="shared" si="2"/>
        <v>Fr</v>
      </c>
      <c r="D22" s="14">
        <f>IF(OR(E22="F",F22="U",F22="AU"),'meine Daten'!$C$12,IF(C22="Mo",'meine Daten'!$H$5,IF(C22="Di",'meine Daten'!$H$6,IF(C22="Mi",'meine Daten'!$H$7,IF(C22="Do",'meine Daten'!$H$8,IF(C22="Fr",'meine Daten'!$H$9,IF(C22="Sa",'meine Daten'!$H$10,IF(C22="So",'meine Daten'!$H$11))))))))</f>
        <v>0.33333333333333331</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5</v>
      </c>
      <c r="S22" s="141">
        <f>S21+IF(F22="Z",-(#REF!*24),IF(G22="",0,(O22+P22-D22)*24))</f>
        <v>0</v>
      </c>
      <c r="T22" s="72"/>
    </row>
    <row r="23" spans="1:20">
      <c r="A23" s="22"/>
      <c r="B23" s="35">
        <f t="shared" si="5"/>
        <v>43597</v>
      </c>
      <c r="C23" s="33" t="str">
        <f t="shared" si="2"/>
        <v>Sa</v>
      </c>
      <c r="D23" s="14">
        <f>IF(OR(E23="F",F23="U",F23="AU"),'meine Daten'!$C$12,IF(C23="Mo",'meine Daten'!$H$5,IF(C23="Di",'meine Daten'!$H$6,IF(C23="Mi",'meine Daten'!$H$7,IF(C23="Do",'meine Daten'!$H$8,IF(C23="Fr",'meine Daten'!$H$9,IF(C23="Sa",'meine Daten'!$H$10,IF(C23="So",'meine Daten'!$H$11))))))))</f>
        <v>0</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6</v>
      </c>
      <c r="S23" s="141">
        <f>S22+IF(F23="Z",-(#REF!*24),IF(G23="",0,(O23+P23-D23)*24))</f>
        <v>0</v>
      </c>
      <c r="T23" s="72"/>
    </row>
    <row r="24" spans="1:20">
      <c r="A24" s="22"/>
      <c r="B24" s="35">
        <f t="shared" si="5"/>
        <v>43598</v>
      </c>
      <c r="C24" s="33" t="str">
        <f t="shared" si="2"/>
        <v>So</v>
      </c>
      <c r="D24" s="14">
        <f>IF(OR(E24="F",F24="U",F24="AU"),'meine Daten'!$C$12,IF(C24="Mo",'meine Daten'!$H$5,IF(C24="Di",'meine Daten'!$H$6,IF(C24="Mi",'meine Daten'!$H$7,IF(C24="Do",'meine Daten'!$H$8,IF(C24="Fr",'meine Daten'!$H$9,IF(C24="Sa",'meine Daten'!$H$10,IF(C24="So",'meine Daten'!$H$11))))))))</f>
        <v>0</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7</v>
      </c>
      <c r="S24" s="141">
        <f>S23+IF(F24="Z",-(#REF!*24),IF(G24="",0,(O24+P24-D24)*24))</f>
        <v>0</v>
      </c>
      <c r="T24" s="72"/>
    </row>
    <row r="25" spans="1:20">
      <c r="A25" s="22"/>
      <c r="B25" s="35">
        <f t="shared" si="5"/>
        <v>43599</v>
      </c>
      <c r="C25" s="33" t="str">
        <f t="shared" si="2"/>
        <v>Mo</v>
      </c>
      <c r="D25" s="14">
        <f>IF(OR(E25="F",F25="U",F25="AU"),'meine Daten'!$C$12,IF(C25="Mo",'meine Daten'!$H$5,IF(C25="Di",'meine Daten'!$H$6,IF(C25="Mi",'meine Daten'!$H$7,IF(C25="Do",'meine Daten'!$H$8,IF(C25="Fr",'meine Daten'!$H$9,IF(C25="Sa",'meine Daten'!$H$10,IF(C25="So",'meine Daten'!$H$11))))))))</f>
        <v>0.33333333333333331</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1</v>
      </c>
      <c r="S25" s="141">
        <f>S24+IF(F25="Z",-(#REF!*24),IF(G25="",0,(O25+P25-D25)*24))</f>
        <v>0</v>
      </c>
      <c r="T25" s="72"/>
    </row>
    <row r="26" spans="1:20">
      <c r="A26" s="22"/>
      <c r="B26" s="35">
        <f t="shared" si="5"/>
        <v>43600</v>
      </c>
      <c r="C26" s="33" t="str">
        <f t="shared" si="2"/>
        <v>Di</v>
      </c>
      <c r="D26" s="14">
        <f>IF(OR(E26="F",F26="U",F26="AU"),'meine Daten'!$C$12,IF(C26="Mo",'meine Daten'!$H$5,IF(C26="Di",'meine Daten'!$H$6,IF(C26="Mi",'meine Daten'!$H$7,IF(C26="Do",'meine Daten'!$H$8,IF(C26="Fr",'meine Daten'!$H$9,IF(C26="Sa",'meine Daten'!$H$10,IF(C26="So",'meine Daten'!$H$11))))))))</f>
        <v>0.33333333333333331</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2</v>
      </c>
      <c r="S26" s="141">
        <f>S25+IF(F26="Z",-(#REF!*24),IF(G26="",0,(O26+P26-D26)*24))</f>
        <v>0</v>
      </c>
      <c r="T26" s="72"/>
    </row>
    <row r="27" spans="1:20">
      <c r="A27" s="22"/>
      <c r="B27" s="35">
        <f t="shared" si="5"/>
        <v>43601</v>
      </c>
      <c r="C27" s="33" t="str">
        <f t="shared" si="2"/>
        <v>Mi</v>
      </c>
      <c r="D27" s="14">
        <f>IF(OR(E27="F",F27="U",F27="AU"),'meine Daten'!$C$12,IF(C27="Mo",'meine Daten'!$H$5,IF(C27="Di",'meine Daten'!$H$6,IF(C27="Mi",'meine Daten'!$H$7,IF(C27="Do",'meine Daten'!$H$8,IF(C27="Fr",'meine Daten'!$H$9,IF(C27="Sa",'meine Daten'!$H$10,IF(C27="So",'meine Daten'!$H$11))))))))</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3</v>
      </c>
      <c r="S27" s="141">
        <f>S26+IF(F27="Z",-(#REF!*24),IF(G27="",0,(O27+P27-D27)*24))</f>
        <v>0</v>
      </c>
      <c r="T27" s="72"/>
    </row>
    <row r="28" spans="1:20">
      <c r="A28" s="22"/>
      <c r="B28" s="35">
        <f t="shared" si="5"/>
        <v>43602</v>
      </c>
      <c r="C28" s="33" t="str">
        <f t="shared" si="2"/>
        <v>Do</v>
      </c>
      <c r="D28" s="14">
        <f>IF(OR(E28="F",F28="U",F28="AU"),'meine Daten'!$C$12,IF(C28="Mo",'meine Daten'!$H$5,IF(C28="Di",'meine Daten'!$H$6,IF(C28="Mi",'meine Daten'!$H$7,IF(C28="Do",'meine Daten'!$H$8,IF(C28="Fr",'meine Daten'!$H$9,IF(C28="Sa",'meine Daten'!$H$10,IF(C28="So",'meine Daten'!$H$11))))))))</f>
        <v>0</v>
      </c>
      <c r="E28" s="48" t="str">
        <f t="shared" si="0"/>
        <v>F</v>
      </c>
      <c r="F28" s="12"/>
      <c r="G28" s="3"/>
      <c r="H28" s="4"/>
      <c r="I28" s="14">
        <f t="shared" si="6"/>
        <v>0</v>
      </c>
      <c r="J28" s="3"/>
      <c r="K28" s="4"/>
      <c r="L28" s="3"/>
      <c r="M28" s="4"/>
      <c r="N28" s="14">
        <f t="shared" si="3"/>
        <v>0</v>
      </c>
      <c r="O28" s="16">
        <f t="shared" si="1"/>
        <v>0</v>
      </c>
      <c r="P28" s="45"/>
      <c r="Q28" s="110" t="str">
        <f t="shared" si="4"/>
        <v xml:space="preserve"> </v>
      </c>
      <c r="R28" s="140" t="str">
        <f>IF(ISERROR(VLOOKUP(B28,Feiertage!$B$5:$B$21,1,FALSE)),WEEKDAY(B28,2),"Feiertag")</f>
        <v>Feiertag</v>
      </c>
      <c r="S28" s="141">
        <f>S27+IF(F28="Z",-(#REF!*24),IF(G28="",0,(O28+P28-D28)*24))</f>
        <v>0</v>
      </c>
      <c r="T28" s="72"/>
    </row>
    <row r="29" spans="1:20">
      <c r="A29" s="22"/>
      <c r="B29" s="35">
        <f t="shared" si="5"/>
        <v>43603</v>
      </c>
      <c r="C29" s="33" t="str">
        <f t="shared" si="2"/>
        <v>Fr</v>
      </c>
      <c r="D29" s="14">
        <f>IF(OR(E29="F",F29="U",F29="AU"),'meine Daten'!$C$12,IF(C29="Mo",'meine Daten'!$H$5,IF(C29="Di",'meine Daten'!$H$6,IF(C29="Mi",'meine Daten'!$H$7,IF(C29="Do",'meine Daten'!$H$8,IF(C29="Fr",'meine Daten'!$H$9,IF(C29="Sa",'meine Daten'!$H$10,IF(C29="So",'meine Daten'!$H$11))))))))</f>
        <v>0.33333333333333331</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5</v>
      </c>
      <c r="S29" s="141">
        <f>S28+IF(F29="Z",-(#REF!*24),IF(G29="",0,(O29+P29-D29)*24))</f>
        <v>0</v>
      </c>
      <c r="T29" s="72"/>
    </row>
    <row r="30" spans="1:20">
      <c r="A30" s="22"/>
      <c r="B30" s="35">
        <f t="shared" si="5"/>
        <v>43604</v>
      </c>
      <c r="C30" s="33" t="str">
        <f t="shared" si="2"/>
        <v>Sa</v>
      </c>
      <c r="D30" s="14">
        <f>IF(OR(E30="F",F30="U",F30="AU"),'meine Daten'!$C$12,IF(C30="Mo",'meine Daten'!$H$5,IF(C30="Di",'meine Daten'!$H$6,IF(C30="Mi",'meine Daten'!$H$7,IF(C30="Do",'meine Daten'!$H$8,IF(C30="Fr",'meine Daten'!$H$9,IF(C30="Sa",'meine Daten'!$H$10,IF(C30="So",'meine Daten'!$H$11))))))))</f>
        <v>0</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6</v>
      </c>
      <c r="S30" s="141">
        <f>S29+IF(F30="Z",-(#REF!*24),IF(G30="",0,(O30+P30-D30)*24))</f>
        <v>0</v>
      </c>
      <c r="T30" s="72"/>
    </row>
    <row r="31" spans="1:20">
      <c r="A31" s="22"/>
      <c r="B31" s="35">
        <f t="shared" si="5"/>
        <v>43605</v>
      </c>
      <c r="C31" s="33" t="str">
        <f t="shared" si="2"/>
        <v>So</v>
      </c>
      <c r="D31" s="14">
        <f>IF(OR(E31="F",F31="U",F31="AU"),'meine Daten'!$C$12,IF(C31="Mo",'meine Daten'!$H$5,IF(C31="Di",'meine Daten'!$H$6,IF(C31="Mi",'meine Daten'!$H$7,IF(C31="Do",'meine Daten'!$H$8,IF(C31="Fr",'meine Daten'!$H$9,IF(C31="Sa",'meine Daten'!$H$10,IF(C31="So",'meine Daten'!$H$11))))))))</f>
        <v>0</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7</v>
      </c>
      <c r="S31" s="141">
        <f>S30+IF(F31="Z",-(#REF!*24),IF(G31="",0,(O31+P31-D31)*24))</f>
        <v>0</v>
      </c>
      <c r="T31" s="72"/>
    </row>
    <row r="32" spans="1:20">
      <c r="A32" s="22"/>
      <c r="B32" s="35">
        <f t="shared" si="5"/>
        <v>43606</v>
      </c>
      <c r="C32" s="33" t="str">
        <f t="shared" si="2"/>
        <v>Mo</v>
      </c>
      <c r="D32" s="14">
        <f>IF(OR(E32="F",F32="U",F32="AU"),'meine Daten'!$C$12,IF(C32="Mo",'meine Daten'!$H$5,IF(C32="Di",'meine Daten'!$H$6,IF(C32="Mi",'meine Daten'!$H$7,IF(C32="Do",'meine Daten'!$H$8,IF(C32="Fr",'meine Daten'!$H$9,IF(C32="Sa",'meine Daten'!$H$10,IF(C32="So",'meine Daten'!$H$11))))))))</f>
        <v>0.33333333333333331</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1</v>
      </c>
      <c r="S32" s="141">
        <f>S31+IF(F32="Z",-(#REF!*24),IF(G32="",0,(O32+P32-D32)*24))</f>
        <v>0</v>
      </c>
      <c r="T32" s="72"/>
    </row>
    <row r="33" spans="1:26">
      <c r="A33" s="22"/>
      <c r="B33" s="35">
        <f t="shared" si="5"/>
        <v>43607</v>
      </c>
      <c r="C33" s="33" t="str">
        <f t="shared" si="2"/>
        <v>Di</v>
      </c>
      <c r="D33" s="14">
        <f>IF(OR(E33="F",F33="U",F33="AU"),'meine Daten'!$C$12,IF(C33="Mo",'meine Daten'!$H$5,IF(C33="Di",'meine Daten'!$H$6,IF(C33="Mi",'meine Daten'!$H$7,IF(C33="Do",'meine Daten'!$H$8,IF(C33="Fr",'meine Daten'!$H$9,IF(C33="Sa",'meine Daten'!$H$10,IF(C33="So",'meine Daten'!$H$11))))))))</f>
        <v>0.33333333333333331</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2</v>
      </c>
      <c r="S33" s="141">
        <f>S32+IF(F33="Z",-(#REF!*24),IF(G33="",0,(O33+P33-D33)*24))</f>
        <v>0</v>
      </c>
      <c r="T33" s="72"/>
      <c r="V33" s="168"/>
    </row>
    <row r="34" spans="1:26">
      <c r="A34" s="22"/>
      <c r="B34" s="35">
        <f t="shared" si="5"/>
        <v>43608</v>
      </c>
      <c r="C34" s="33" t="str">
        <f t="shared" si="2"/>
        <v>Mi</v>
      </c>
      <c r="D34" s="14">
        <f>IF(OR(E34="F",F34="U",F34="AU"),'meine Daten'!$C$12,IF(C34="Mo",'meine Daten'!$H$5,IF(C34="Di",'meine Daten'!$H$6,IF(C34="Mi",'meine Daten'!$H$7,IF(C34="Do",'meine Daten'!$H$8,IF(C34="Fr",'meine Daten'!$H$9,IF(C34="Sa",'meine Daten'!$H$10,IF(C34="So",'meine Daten'!$H$11))))))))</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0">
        <f>IF(ISERROR(VLOOKUP(B34,Feiertage!$B$5:$B$21,1,FALSE)),WEEKDAY(B34,2),"Feiertag")</f>
        <v>3</v>
      </c>
      <c r="S34" s="141">
        <f>S33+IF(F34="Z",-(#REF!*24),IF(G34="",0,(O34+P34-D34)*24))</f>
        <v>0</v>
      </c>
      <c r="T34" s="72"/>
      <c r="V34" s="169"/>
    </row>
    <row r="35" spans="1:26">
      <c r="A35" s="22"/>
      <c r="B35" s="35">
        <f t="shared" si="5"/>
        <v>43609</v>
      </c>
      <c r="C35" s="33" t="str">
        <f t="shared" si="2"/>
        <v>Do</v>
      </c>
      <c r="D35" s="14">
        <f>IF(OR(E35="F",F35="U",F35="AU"),'meine Daten'!$C$12,IF(C35="Mo",'meine Daten'!$H$5,IF(C35="Di",'meine Daten'!$H$6,IF(C35="Mi",'meine Daten'!$H$7,IF(C35="Do",'meine Daten'!$H$8,IF(C35="Fr",'meine Daten'!$H$9,IF(C35="Sa",'meine Daten'!$H$10,IF(C35="So",'meine Daten'!$H$11))))))))</f>
        <v>0.33333333333333331</v>
      </c>
      <c r="E35" s="48" t="str">
        <f t="shared" si="0"/>
        <v/>
      </c>
      <c r="F35" s="12"/>
      <c r="G35" s="11"/>
      <c r="H35" s="4"/>
      <c r="I35" s="14">
        <f t="shared" si="6"/>
        <v>0</v>
      </c>
      <c r="J35" s="11"/>
      <c r="K35" s="4"/>
      <c r="L35" s="3"/>
      <c r="M35" s="4"/>
      <c r="N35" s="14">
        <f t="shared" si="3"/>
        <v>0</v>
      </c>
      <c r="O35" s="16">
        <f t="shared" si="1"/>
        <v>0</v>
      </c>
      <c r="P35" s="45"/>
      <c r="Q35" s="110" t="str">
        <f t="shared" si="4"/>
        <v xml:space="preserve"> </v>
      </c>
      <c r="R35" s="140">
        <f>IF(ISERROR(VLOOKUP(B35,Feiertage!$B$5:$B$21,1,FALSE)),WEEKDAY(B35,2),"Feiertag")</f>
        <v>4</v>
      </c>
      <c r="S35" s="141">
        <f>S34+IF(F35="Z",-(#REF!*24),IF(G35="",0,(O35+P35-D35)*24))</f>
        <v>0</v>
      </c>
      <c r="T35" s="72"/>
    </row>
    <row r="36" spans="1:26">
      <c r="A36" s="22"/>
      <c r="B36" s="35">
        <f t="shared" si="5"/>
        <v>43610</v>
      </c>
      <c r="C36" s="33" t="str">
        <f t="shared" si="2"/>
        <v>Fr</v>
      </c>
      <c r="D36" s="14">
        <f>IF(OR(E36="F",F36="U",F36="AU"),'meine Daten'!$C$12,IF(C36="Mo",'meine Daten'!$H$5,IF(C36="Di",'meine Daten'!$H$6,IF(C36="Mi",'meine Daten'!$H$7,IF(C36="Do",'meine Daten'!$H$8,IF(C36="Fr",'meine Daten'!$H$9,IF(C36="Sa",'meine Daten'!$H$10,IF(C36="So",'meine Daten'!$H$11))))))))</f>
        <v>0.33333333333333331</v>
      </c>
      <c r="E36" s="48" t="str">
        <f t="shared" si="0"/>
        <v/>
      </c>
      <c r="F36" s="12"/>
      <c r="G36" s="11"/>
      <c r="H36" s="4"/>
      <c r="I36" s="14">
        <f t="shared" si="6"/>
        <v>0</v>
      </c>
      <c r="J36" s="11"/>
      <c r="K36" s="4"/>
      <c r="L36" s="3"/>
      <c r="M36" s="4"/>
      <c r="N36" s="14">
        <f t="shared" si="3"/>
        <v>0</v>
      </c>
      <c r="O36" s="16">
        <f t="shared" si="1"/>
        <v>0</v>
      </c>
      <c r="P36" s="45"/>
      <c r="Q36" s="110" t="str">
        <f t="shared" si="4"/>
        <v xml:space="preserve"> </v>
      </c>
      <c r="R36" s="140">
        <f>IF(ISERROR(VLOOKUP(B36,Feiertage!$B$5:$B$21,1,FALSE)),WEEKDAY(B36,2),"Feiertag")</f>
        <v>5</v>
      </c>
      <c r="S36" s="141">
        <f>S35+IF(F36="Z",-(#REF!*24),IF(G36="",0,(O36+P36-D36)*24))</f>
        <v>0</v>
      </c>
      <c r="T36" s="72"/>
    </row>
    <row r="37" spans="1:26">
      <c r="A37" s="22"/>
      <c r="B37" s="35">
        <f t="shared" si="5"/>
        <v>43611</v>
      </c>
      <c r="C37" s="33" t="str">
        <f t="shared" si="2"/>
        <v>Sa</v>
      </c>
      <c r="D37" s="14">
        <f>IF(OR(E37="F",F37="U",F37="AU"),'meine Daten'!$C$12,IF(C37="Mo",'meine Daten'!$H$5,IF(C37="Di",'meine Daten'!$H$6,IF(C37="Mi",'meine Daten'!$H$7,IF(C37="Do",'meine Daten'!$H$8,IF(C37="Fr",'meine Daten'!$H$9,IF(C37="Sa",'meine Daten'!$H$10,IF(C37="So",'meine Daten'!$H$11))))))))</f>
        <v>0</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6</v>
      </c>
      <c r="S37" s="141">
        <f>S36+IF(F37="Z",-(#REF!*24),IF(G37="",0,(O37+P37-D37)*24))</f>
        <v>0</v>
      </c>
      <c r="T37" s="72"/>
    </row>
    <row r="38" spans="1:26">
      <c r="A38" s="22"/>
      <c r="B38" s="35">
        <f t="shared" si="5"/>
        <v>43612</v>
      </c>
      <c r="C38" s="33" t="str">
        <f t="shared" si="2"/>
        <v>So</v>
      </c>
      <c r="D38" s="14">
        <f>IF(OR(E38="F",F38="U",F38="AU"),'meine Daten'!$C$12,IF(C38="Mo",'meine Daten'!$H$5,IF(C38="Di",'meine Daten'!$H$6,IF(C38="Mi",'meine Daten'!$H$7,IF(C38="Do",'meine Daten'!$H$8,IF(C38="Fr",'meine Daten'!$H$9,IF(C38="Sa",'meine Daten'!$H$10,IF(C38="So",'meine Daten'!$H$11))))))))</f>
        <v>0</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7</v>
      </c>
      <c r="S38" s="141">
        <f>S37+IF(F38="Z",-(#REF!*24),IF(G38="",0,(O38+P38-D38)*24))</f>
        <v>0</v>
      </c>
      <c r="T38" s="72"/>
      <c r="V38" s="64" t="s">
        <v>25</v>
      </c>
    </row>
    <row r="39" spans="1:26">
      <c r="A39" s="22"/>
      <c r="B39" s="35">
        <f t="shared" si="5"/>
        <v>43613</v>
      </c>
      <c r="C39" s="33" t="str">
        <f t="shared" si="2"/>
        <v>Mo</v>
      </c>
      <c r="D39" s="14">
        <f>IF(OR(E39="F",F39="U",F39="AU"),'meine Daten'!$C$12,IF(C39="Mo",'meine Daten'!$H$5,IF(C39="Di",'meine Daten'!$H$6,IF(C39="Mi",'meine Daten'!$H$7,IF(C39="Do",'meine Daten'!$H$8,IF(C39="Fr",'meine Daten'!$H$9,IF(C39="Sa",'meine Daten'!$H$10,IF(C39="So",'meine Daten'!$H$11))))))))</f>
        <v>0</v>
      </c>
      <c r="E39" s="48" t="str">
        <f t="shared" si="0"/>
        <v>F</v>
      </c>
      <c r="F39" s="12"/>
      <c r="G39" s="11"/>
      <c r="H39" s="4"/>
      <c r="I39" s="14">
        <f t="shared" si="6"/>
        <v>0</v>
      </c>
      <c r="J39" s="11"/>
      <c r="K39" s="4"/>
      <c r="L39" s="3"/>
      <c r="M39" s="4"/>
      <c r="N39" s="14">
        <f t="shared" si="3"/>
        <v>0</v>
      </c>
      <c r="O39" s="16">
        <f t="shared" si="1"/>
        <v>0</v>
      </c>
      <c r="P39" s="45"/>
      <c r="Q39" s="110" t="str">
        <f t="shared" si="4"/>
        <v xml:space="preserve"> </v>
      </c>
      <c r="R39" s="140" t="str">
        <f>IF(ISERROR(VLOOKUP(B39,Feiertage!$B$5:$B$21,1,FALSE)),WEEKDAY(B39,2),"Feiertag")</f>
        <v>Feiertag</v>
      </c>
      <c r="S39" s="141">
        <f>S38+IF(F39="Z",-(#REF!*24),IF(G39="",0,(O39+P39-D39)*24))</f>
        <v>0</v>
      </c>
      <c r="T39" s="72"/>
      <c r="V39" s="64" t="s">
        <v>26</v>
      </c>
      <c r="W39" s="65"/>
      <c r="X39" s="24"/>
      <c r="Y39" s="24"/>
    </row>
    <row r="40" spans="1:26">
      <c r="A40" s="22"/>
      <c r="B40" s="35">
        <f t="shared" si="5"/>
        <v>43614</v>
      </c>
      <c r="C40" s="33" t="str">
        <f t="shared" si="2"/>
        <v>Di</v>
      </c>
      <c r="D40" s="14">
        <f>IF(OR(E40="F",F40="U",F40="AU"),'meine Daten'!$C$12,IF(C40="Mo",'meine Daten'!$H$5,IF(C40="Di",'meine Daten'!$H$6,IF(C40="Mi",'meine Daten'!$H$7,IF(C40="Do",'meine Daten'!$H$8,IF(C40="Fr",'meine Daten'!$H$9,IF(C40="Sa",'meine Daten'!$H$10,IF(C40="So",'meine Daten'!$H$11))))))))</f>
        <v>0.33333333333333331</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2</v>
      </c>
      <c r="S40" s="141">
        <f>S39+IF(F40="Z",-(#REF!*24),IF(G40="",0,(O40+P40-D40)*24))</f>
        <v>0</v>
      </c>
      <c r="T40" s="73"/>
      <c r="V40" s="65"/>
      <c r="W40" s="65"/>
      <c r="X40" s="65"/>
      <c r="Y40" s="22"/>
    </row>
    <row r="41" spans="1:26" ht="15.75" thickBot="1">
      <c r="A41" s="22"/>
      <c r="B41" s="36">
        <f t="shared" si="5"/>
        <v>43615</v>
      </c>
      <c r="C41" s="34" t="str">
        <f t="shared" si="2"/>
        <v>Mi</v>
      </c>
      <c r="D41" s="15">
        <f>IF(OR(E41="F",F41="U",F41="AU"),'meine Daten'!$C$12,IF(C41="Mo",'meine Daten'!$H$5,IF(C41="Di",'meine Daten'!$H$6,IF(C41="Mi",'meine Daten'!$H$7,IF(C41="Do",'meine Daten'!$H$8,IF(C41="Fr",'meine Daten'!$H$9,IF(C41="Sa",'meine Daten'!$H$10,IF(C41="So",'meine Daten'!$H$11))))))))</f>
        <v>0.33333333333333331</v>
      </c>
      <c r="E41" s="49" t="str">
        <f t="shared" si="0"/>
        <v/>
      </c>
      <c r="F41" s="13"/>
      <c r="G41" s="5"/>
      <c r="H41" s="6"/>
      <c r="I41" s="15">
        <f t="shared" si="6"/>
        <v>0</v>
      </c>
      <c r="J41" s="5"/>
      <c r="K41" s="6"/>
      <c r="L41" s="10"/>
      <c r="M41" s="6"/>
      <c r="N41" s="100">
        <f t="shared" si="3"/>
        <v>0</v>
      </c>
      <c r="O41" s="75">
        <f t="shared" si="1"/>
        <v>0</v>
      </c>
      <c r="P41" s="46"/>
      <c r="Q41" s="110" t="str">
        <f t="shared" si="4"/>
        <v xml:space="preserve"> </v>
      </c>
      <c r="R41" s="140">
        <f>IF(ISERROR(VLOOKUP(B41,Feiertage!$B$5:$B$21,1,FALSE)),WEEKDAY(B41,2),"Feiertag")</f>
        <v>3</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5"/>
      <c r="V46" s="235"/>
      <c r="W46" s="290" t="s">
        <v>110</v>
      </c>
      <c r="X46" s="290"/>
      <c r="Y46" s="290"/>
      <c r="Z46" s="290"/>
    </row>
    <row r="47" spans="1:26" ht="15.75" thickBot="1">
      <c r="A47" s="22"/>
      <c r="N47" s="171" t="s">
        <v>78</v>
      </c>
      <c r="O47" s="24"/>
      <c r="P47" s="29"/>
      <c r="Q47" s="135">
        <f>COUNTIF(F11:F41,"U")</f>
        <v>0</v>
      </c>
      <c r="R47" s="38"/>
      <c r="S47"/>
      <c r="T47" s="29"/>
      <c r="U47" s="235"/>
      <c r="V47" s="235"/>
      <c r="W47" s="290"/>
      <c r="X47" s="290"/>
      <c r="Y47" s="290"/>
      <c r="Z47" s="290"/>
    </row>
    <row r="48" spans="1:26" ht="21.6" customHeight="1">
      <c r="A48" s="25"/>
      <c r="B48" s="291"/>
      <c r="C48" s="291"/>
      <c r="E48" s="24"/>
      <c r="F48" s="24"/>
      <c r="G48" s="24"/>
      <c r="H48" s="24"/>
      <c r="I48" s="24"/>
      <c r="J48" s="24"/>
      <c r="K48" s="24"/>
      <c r="L48" s="25"/>
      <c r="M48" s="25"/>
      <c r="N48" s="24"/>
      <c r="O48" s="24"/>
      <c r="P48" s="29"/>
      <c r="Q48" s="24"/>
      <c r="R48" s="38"/>
      <c r="S48"/>
      <c r="T48" s="76"/>
      <c r="U48" s="235"/>
      <c r="V48" s="235"/>
      <c r="W48" s="296" t="s">
        <v>102</v>
      </c>
      <c r="X48" s="296"/>
      <c r="Y48" s="296"/>
      <c r="Z48" s="296"/>
    </row>
    <row r="49" spans="1:26" ht="25.9" customHeight="1">
      <c r="A49" s="25"/>
      <c r="B49" s="24"/>
      <c r="C49" s="24"/>
      <c r="E49" s="24"/>
      <c r="F49" s="24"/>
      <c r="G49" s="24"/>
      <c r="H49" s="24"/>
      <c r="I49" s="24"/>
      <c r="J49" s="24"/>
      <c r="K49" s="24"/>
      <c r="L49" s="25"/>
      <c r="M49" s="25"/>
      <c r="P49"/>
      <c r="R49" s="172"/>
      <c r="S49"/>
      <c r="T49" s="77"/>
      <c r="V49" s="275" t="s">
        <v>120</v>
      </c>
      <c r="W49" s="275"/>
      <c r="X49" s="275"/>
      <c r="Y49" s="275"/>
      <c r="Z49" s="275"/>
    </row>
    <row r="50" spans="1:26" ht="15.6" customHeight="1">
      <c r="A50" s="25"/>
      <c r="B50" s="25"/>
      <c r="C50" s="25"/>
      <c r="D50" s="25"/>
      <c r="E50" s="25"/>
      <c r="F50" s="25"/>
      <c r="G50" s="25"/>
      <c r="H50" s="25"/>
      <c r="I50" s="25"/>
      <c r="J50" s="25"/>
      <c r="K50" s="25"/>
      <c r="L50" s="25"/>
      <c r="M50" s="25"/>
      <c r="P50"/>
      <c r="R50" s="180"/>
      <c r="S50" s="180"/>
      <c r="T50" s="180"/>
      <c r="W50" s="224"/>
      <c r="X50" s="224"/>
      <c r="Y50" s="224"/>
      <c r="Z50" s="224"/>
    </row>
    <row r="51" spans="1:26" s="40" customFormat="1">
      <c r="A51" s="39"/>
      <c r="B51" s="39"/>
      <c r="C51" s="39"/>
      <c r="D51" s="39"/>
      <c r="E51" s="39"/>
      <c r="F51" s="39"/>
      <c r="G51" s="39"/>
      <c r="H51" s="39"/>
      <c r="I51" s="39"/>
      <c r="J51" s="39"/>
      <c r="K51" s="39"/>
      <c r="L51" s="39"/>
      <c r="M51" s="39"/>
      <c r="R51" s="172"/>
      <c r="S51"/>
      <c r="U51"/>
      <c r="V51"/>
      <c r="W51"/>
      <c r="X51"/>
      <c r="Y51"/>
      <c r="Z51"/>
    </row>
    <row r="52" spans="1:26" ht="12.6" customHeight="1">
      <c r="A52" s="25"/>
      <c r="B52" s="24"/>
      <c r="C52" s="24"/>
      <c r="E52" s="24"/>
      <c r="F52" s="24"/>
      <c r="G52" s="24"/>
      <c r="H52" s="24"/>
      <c r="I52" s="24"/>
      <c r="J52" s="24"/>
      <c r="K52" s="24"/>
      <c r="L52" s="25"/>
      <c r="M52" s="25"/>
      <c r="P52" s="197"/>
      <c r="R52" s="172"/>
      <c r="S52"/>
      <c r="T52" s="77"/>
    </row>
    <row r="53" spans="1:26" ht="9" customHeight="1">
      <c r="A53" s="25"/>
      <c r="B53" s="25"/>
      <c r="C53" s="25"/>
      <c r="D53" s="25"/>
      <c r="E53" s="25"/>
      <c r="F53" s="25"/>
      <c r="G53" s="25"/>
      <c r="H53" s="25"/>
      <c r="I53" s="25"/>
      <c r="J53" s="25"/>
      <c r="K53" s="25"/>
      <c r="L53" s="25"/>
      <c r="M53" s="25"/>
      <c r="P53" s="198"/>
      <c r="Q53" s="196"/>
      <c r="R53" s="180"/>
      <c r="S53" s="180"/>
      <c r="T53" s="180"/>
      <c r="U53" s="40"/>
      <c r="V53" s="40"/>
      <c r="W53" s="40"/>
      <c r="X53" s="40"/>
      <c r="Y53" s="40"/>
      <c r="Z53" s="40"/>
    </row>
    <row r="54" spans="1:26" s="40" customFormat="1">
      <c r="A54" s="39"/>
      <c r="B54" s="39"/>
      <c r="C54" s="39"/>
      <c r="D54" s="39"/>
      <c r="E54" s="39"/>
      <c r="F54" s="39"/>
      <c r="G54" s="39"/>
      <c r="H54" s="39"/>
      <c r="I54" s="39"/>
      <c r="J54" s="39"/>
      <c r="K54" s="39"/>
      <c r="L54" s="39"/>
      <c r="M54" s="39"/>
      <c r="N54"/>
      <c r="O54"/>
      <c r="P54" s="31"/>
      <c r="Q54"/>
      <c r="R54" s="172"/>
      <c r="S54"/>
    </row>
    <row r="55" spans="1:26" s="40" customFormat="1">
      <c r="A55" s="39"/>
      <c r="B55" s="173"/>
      <c r="C55" s="173"/>
      <c r="D55" s="173"/>
      <c r="E55" s="39"/>
      <c r="F55" s="39"/>
      <c r="G55" s="39"/>
      <c r="H55" s="39"/>
      <c r="J55" s="39"/>
      <c r="K55" s="39"/>
      <c r="L55" s="39"/>
      <c r="M55" s="39"/>
      <c r="N55" s="39"/>
      <c r="O55" s="39"/>
      <c r="P55" s="41"/>
      <c r="Q55" s="39"/>
      <c r="R55" s="56"/>
      <c r="S55" s="57"/>
    </row>
    <row r="56" spans="1:26" s="40" customFormat="1">
      <c r="A56" s="39"/>
      <c r="B56" s="42"/>
      <c r="C56" s="43"/>
      <c r="D56" s="43"/>
      <c r="E56" s="39"/>
      <c r="F56" s="39"/>
      <c r="G56" s="39"/>
      <c r="H56" s="39"/>
      <c r="J56" s="39"/>
      <c r="K56" s="39"/>
      <c r="L56" s="39"/>
      <c r="M56" s="39"/>
      <c r="N56" s="39"/>
      <c r="O56" s="39"/>
      <c r="P56" s="41"/>
      <c r="Q56" s="39"/>
      <c r="R56" s="56"/>
      <c r="S56" s="57"/>
    </row>
    <row r="57" spans="1:26" s="40" customFormat="1">
      <c r="A57" s="39"/>
      <c r="B57" s="42"/>
      <c r="C57" s="43"/>
      <c r="D57" s="43"/>
      <c r="E57" s="39"/>
      <c r="F57" s="39"/>
      <c r="G57" s="39"/>
      <c r="H57" s="39"/>
      <c r="J57" s="174"/>
      <c r="K57" s="39"/>
      <c r="L57" s="39"/>
      <c r="M57" s="39"/>
      <c r="N57" s="39"/>
      <c r="O57" s="39"/>
      <c r="P57" s="41"/>
      <c r="Q57" s="39"/>
      <c r="R57" s="56"/>
      <c r="S57" s="57"/>
    </row>
    <row r="58" spans="1:26" s="40" customFormat="1">
      <c r="B58" s="42"/>
      <c r="C58" s="43"/>
      <c r="D58" s="43"/>
      <c r="J58" s="174"/>
      <c r="K58" s="174"/>
      <c r="L58" s="174"/>
      <c r="M58" s="174"/>
      <c r="N58" s="174"/>
      <c r="O58" s="174"/>
      <c r="P58" s="44"/>
      <c r="R58" s="56"/>
      <c r="S58" s="57"/>
    </row>
    <row r="59" spans="1:26" s="40" customFormat="1">
      <c r="B59" s="42"/>
      <c r="C59" s="43"/>
      <c r="D59" s="43"/>
      <c r="P59" s="44"/>
      <c r="R59" s="56"/>
      <c r="S59" s="57"/>
    </row>
    <row r="60" spans="1:26" s="40" customFormat="1">
      <c r="B60" s="42"/>
      <c r="C60" s="43"/>
      <c r="D60" s="43"/>
      <c r="K60" s="42"/>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42"/>
      <c r="C63" s="43"/>
      <c r="D63" s="43"/>
      <c r="P63" s="44"/>
      <c r="R63" s="56"/>
      <c r="S63" s="57"/>
    </row>
    <row r="64" spans="1:26" s="40" customFormat="1">
      <c r="B64" s="42"/>
      <c r="C64" s="43"/>
      <c r="D64" s="43"/>
      <c r="P64" s="44"/>
      <c r="R64" s="56"/>
      <c r="S64" s="57"/>
    </row>
    <row r="65" spans="2:26" s="40" customFormat="1">
      <c r="B65" s="42"/>
      <c r="C65" s="43"/>
      <c r="D65" s="43"/>
      <c r="P65" s="44"/>
      <c r="R65" s="56"/>
      <c r="S65" s="57"/>
    </row>
    <row r="66" spans="2:26" s="40" customFormat="1">
      <c r="B66" s="42"/>
      <c r="C66" s="43"/>
      <c r="D66" s="43"/>
      <c r="P66" s="44"/>
      <c r="R66" s="56"/>
      <c r="S66" s="57"/>
    </row>
    <row r="67" spans="2:26" s="40" customFormat="1">
      <c r="B67" s="175"/>
      <c r="P67" s="44"/>
      <c r="R67" s="56"/>
      <c r="S67" s="57"/>
    </row>
    <row r="68" spans="2:26" s="40" customFormat="1">
      <c r="P68" s="44"/>
      <c r="R68" s="56"/>
      <c r="S68" s="57"/>
      <c r="T68"/>
      <c r="U68"/>
      <c r="V68"/>
      <c r="W68"/>
      <c r="X68"/>
      <c r="Y68"/>
      <c r="Z68"/>
    </row>
    <row r="78" spans="2:26">
      <c r="T78" s="40"/>
    </row>
  </sheetData>
  <sheetProtection password="CA4D" sheet="1" objects="1" scenarios="1" selectLockedCells="1"/>
  <mergeCells count="14">
    <mergeCell ref="V49:Z49"/>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178" priority="21" operator="equal">
      <formula>"SO"</formula>
    </cfRule>
    <cfRule type="cellIs" dxfId="177" priority="22" operator="equal">
      <formula>"SA"</formula>
    </cfRule>
  </conditionalFormatting>
  <conditionalFormatting sqref="I11:P11">
    <cfRule type="cellIs" dxfId="176" priority="20" operator="equal">
      <formula>"F"</formula>
    </cfRule>
  </conditionalFormatting>
  <conditionalFormatting sqref="F11:F41">
    <cfRule type="cellIs" dxfId="175" priority="18" operator="equal">
      <formula>"SO"</formula>
    </cfRule>
    <cfRule type="cellIs" dxfId="174" priority="19" operator="equal">
      <formula>"SA"</formula>
    </cfRule>
  </conditionalFormatting>
  <conditionalFormatting sqref="D11:D41">
    <cfRule type="cellIs" dxfId="173" priority="17" operator="equal">
      <formula>"F"</formula>
    </cfRule>
  </conditionalFormatting>
  <conditionalFormatting sqref="O11:O41">
    <cfRule type="cellIs" dxfId="172" priority="16" operator="greaterThan">
      <formula>0.416666666666667</formula>
    </cfRule>
  </conditionalFormatting>
  <conditionalFormatting sqref="O41">
    <cfRule type="expression" dxfId="171" priority="15">
      <formula>AND($D41&lt;&gt;0,AND($F41="",$E41="",$G41=""))</formula>
    </cfRule>
  </conditionalFormatting>
  <conditionalFormatting sqref="O11:O40">
    <cfRule type="expression" dxfId="170" priority="14">
      <formula>AND($D11&lt;&gt;0,AND($F11="",$E11="",$G11=""))</formula>
    </cfRule>
  </conditionalFormatting>
  <conditionalFormatting sqref="T11">
    <cfRule type="cellIs" dxfId="169" priority="13" operator="equal">
      <formula>"F"</formula>
    </cfRule>
  </conditionalFormatting>
  <conditionalFormatting sqref="Q11:Q41">
    <cfRule type="cellIs" dxfId="168" priority="12" operator="equal">
      <formula>"F"</formula>
    </cfRule>
  </conditionalFormatting>
  <conditionalFormatting sqref="G11:H11">
    <cfRule type="cellIs" dxfId="167" priority="11" operator="equal">
      <formula>"F"</formula>
    </cfRule>
  </conditionalFormatting>
  <conditionalFormatting sqref="N12:N40">
    <cfRule type="cellIs" dxfId="166" priority="10" operator="equal">
      <formula>"F"</formula>
    </cfRule>
  </conditionalFormatting>
  <conditionalFormatting sqref="O5">
    <cfRule type="containsText" dxfId="165" priority="5" operator="containsText" text="bedeutet:">
      <formula>NOT(ISERROR(SEARCH("bedeutet:",O5)))</formula>
    </cfRule>
    <cfRule type="containsText" dxfId="164" priority="6" operator="containsText" text="bedeutet:">
      <formula>NOT(ISERROR(SEARCH("bedeutet:",O5)))</formula>
    </cfRule>
    <cfRule type="containsText" dxfId="163" priority="7" operator="containsText" text="bedeutet:">
      <formula>NOT(ISERROR(SEARCH("bedeutet:",O5)))</formula>
    </cfRule>
    <cfRule type="cellIs" dxfId="162" priority="8" operator="equal">
      <formula>"bedeutet:"</formula>
    </cfRule>
    <cfRule type="cellIs" dxfId="161" priority="9" operator="equal">
      <formula>"bedeutet:"</formula>
    </cfRule>
  </conditionalFormatting>
  <conditionalFormatting sqref="O41">
    <cfRule type="expression" dxfId="160" priority="4">
      <formula>AND($D41&lt;&gt;0,AND($F41="",$E41="",$G41=""))</formula>
    </cfRule>
  </conditionalFormatting>
  <conditionalFormatting sqref="Q10:Q42">
    <cfRule type="cellIs" dxfId="159" priority="3" operator="lessThan">
      <formula>0</formula>
    </cfRule>
  </conditionalFormatting>
  <conditionalFormatting sqref="Q43:Q47">
    <cfRule type="cellIs" dxfId="158" priority="2" operator="equal">
      <formula>0</formula>
    </cfRule>
  </conditionalFormatting>
  <conditionalFormatting sqref="B11:B41">
    <cfRule type="timePeriod" dxfId="157" priority="1" timePeriod="today">
      <formula>FLOOR(B11,1)=TODAY()</formula>
    </cfRule>
  </conditionalFormatting>
  <hyperlinks>
    <hyperlink ref="W46:Z47" r:id="rId1" display="„Der Arbeitszeit-Checker“ von Simone Back für www.arbeitszeit-klug-gestalten.de " xr:uid="{00000000-0004-0000-0600-000000000000}"/>
    <hyperlink ref="W48:Z48" r:id="rId2" display="https://creativecommons.org/licenses/by-sa/4.0/deed.de" xr:uid="{00000000-0004-0000-06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9">
    <pageSetUpPr fitToPage="1"/>
  </sheetPr>
  <dimension ref="A1:AF74"/>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 min="28" max="28" width="5" customWidth="1"/>
    <col min="32" max="32"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43616</v>
      </c>
      <c r="T1" s="154">
        <f>B11</f>
        <v>43616</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Mai!Q44</f>
        <v/>
      </c>
      <c r="R10" s="138"/>
      <c r="S10" s="139"/>
      <c r="T10" s="103"/>
      <c r="W10" s="232"/>
      <c r="X10" s="232"/>
      <c r="Y10" s="232"/>
      <c r="Z10" s="232"/>
    </row>
    <row r="11" spans="1:26">
      <c r="A11" s="22"/>
      <c r="B11" s="109">
        <f>Mai!B41+1</f>
        <v>43616</v>
      </c>
      <c r="C11" s="104" t="str">
        <f>TEXT(B11,"TTT")</f>
        <v>Do</v>
      </c>
      <c r="D11" s="105">
        <f>IF(OR(E11="F",F11="U",F11="AU"),'meine Daten'!$C$12,IF(C11="Mo",'meine Daten'!$H$13,IF(C11="Di",'meine Daten'!$H$14,IF(C11="Mi",'meine Daten'!$H$15,IF(C11="Do",'meine Daten'!$H$16,IF(C11="Fr",'meine Daten'!$H$17,IF(C11="Sa",'meine Daten'!$H$18,IF(C11="So",'meine Daten'!$H$19))))))))</f>
        <v>0.33333333333333331</v>
      </c>
      <c r="E11" s="106" t="str">
        <f t="shared" ref="E11:E39" si="0">IF(R11="Feiertag","F","")</f>
        <v/>
      </c>
      <c r="F11" s="107"/>
      <c r="G11" s="1"/>
      <c r="H11" s="2"/>
      <c r="I11" s="105">
        <f>H11-G11</f>
        <v>0</v>
      </c>
      <c r="J11" s="108"/>
      <c r="K11" s="9"/>
      <c r="L11" s="108"/>
      <c r="M11" s="7"/>
      <c r="N11" s="105">
        <f>K11-J11+L11+M11</f>
        <v>0</v>
      </c>
      <c r="O11" s="78">
        <f t="shared" ref="O11:O40" si="1">I11-N11</f>
        <v>0</v>
      </c>
      <c r="P11" s="79"/>
      <c r="Q11" s="110" t="str">
        <f>IF(F11="Z",-(D11),IF(G11=""," ",IF(O11+P11&gt;D11,O11+P11-D11,IF(O11+P11&lt;D11,-(D11-O11-P11)," "))))</f>
        <v xml:space="preserve"> </v>
      </c>
      <c r="R11" s="140">
        <f>IF(ISERROR(VLOOKUP(B11,Feiertage!$B$5:$B$21,1,FALSE)),WEEKDAY(B11,2),"Feiertag")</f>
        <v>4</v>
      </c>
      <c r="S11" s="141">
        <f>IF(G11="",0,(O11+P11-D11)*24)</f>
        <v>0</v>
      </c>
      <c r="T11" s="71"/>
      <c r="W11" s="232"/>
      <c r="X11" s="232"/>
      <c r="Y11" s="232"/>
      <c r="Z11" s="232"/>
    </row>
    <row r="12" spans="1:26">
      <c r="A12" s="22"/>
      <c r="B12" s="109">
        <f>B11+1</f>
        <v>43617</v>
      </c>
      <c r="C12" s="33" t="str">
        <f t="shared" ref="C12:C40" si="2">TEXT(B12,"TTT")</f>
        <v>Fr</v>
      </c>
      <c r="D12" s="14">
        <f>IF(OR(E12="F",F12="U",F12="AU"),'meine Daten'!$C$12,IF(C12="Mo",'meine Daten'!$H$13,IF(C12="Di",'meine Daten'!$H$14,IF(C12="Mi",'meine Daten'!$H$15,IF(C12="Do",'meine Daten'!$H$16,IF(C12="Fr",'meine Daten'!$H$17,IF(C12="Sa",'meine Daten'!$H$18,IF(C12="So",'meine Daten'!$H$19))))))))</f>
        <v>0.33333333333333331</v>
      </c>
      <c r="E12" s="48" t="str">
        <f t="shared" si="0"/>
        <v/>
      </c>
      <c r="F12" s="12"/>
      <c r="G12" s="3"/>
      <c r="H12" s="4"/>
      <c r="I12" s="14">
        <f>H12-G12</f>
        <v>0</v>
      </c>
      <c r="J12" s="3"/>
      <c r="K12" s="4"/>
      <c r="L12" s="3"/>
      <c r="M12" s="4"/>
      <c r="N12" s="14">
        <f t="shared" ref="N12:N40" si="3">K12-J12+L12+M12</f>
        <v>0</v>
      </c>
      <c r="O12" s="16">
        <f t="shared" si="1"/>
        <v>0</v>
      </c>
      <c r="P12" s="45"/>
      <c r="Q12" s="110" t="str">
        <f t="shared" ref="Q12:Q40" si="4">IF(F12="Z",-(D12),IF(G12=""," ",IF(O12+P12&gt;D12,O12+P12-D12,IF(O12+P12&lt;D12,-(D12-O12-P12)," "))))</f>
        <v xml:space="preserve"> </v>
      </c>
      <c r="R12" s="140">
        <f>IF(ISERROR(VLOOKUP(B12,Feiertage!$B$5:$B$21,1,FALSE)),WEEKDAY(B12,2),"Feiertag")</f>
        <v>5</v>
      </c>
      <c r="S12" s="141">
        <f>S11+IF(F12="Z",-(#REF!*24),IF(G12="",0,(O12+P12-D12)*24))</f>
        <v>0</v>
      </c>
      <c r="T12" s="72"/>
      <c r="W12" s="232"/>
      <c r="X12" s="232"/>
      <c r="Y12" s="232"/>
      <c r="Z12" s="232"/>
    </row>
    <row r="13" spans="1:26">
      <c r="A13" s="22"/>
      <c r="B13" s="109">
        <f>B12+1</f>
        <v>43618</v>
      </c>
      <c r="C13" s="33" t="str">
        <f t="shared" si="2"/>
        <v>Sa</v>
      </c>
      <c r="D13" s="14">
        <f>IF(OR(E13="F",F13="U",F13="AU"),'meine Daten'!$C$12,IF(C13="Mo",'meine Daten'!$H$13,IF(C13="Di",'meine Daten'!$H$14,IF(C13="Mi",'meine Daten'!$H$15,IF(C13="Do",'meine Daten'!$H$16,IF(C13="Fr",'meine Daten'!$H$17,IF(C13="Sa",'meine Daten'!$H$18,IF(C13="So",'meine Daten'!$H$19))))))))</f>
        <v>0</v>
      </c>
      <c r="E13" s="48" t="str">
        <f t="shared" si="0"/>
        <v/>
      </c>
      <c r="F13" s="12"/>
      <c r="G13" s="3"/>
      <c r="H13" s="4"/>
      <c r="I13" s="14">
        <f t="shared" ref="I13:I40" si="5">H13-G13</f>
        <v>0</v>
      </c>
      <c r="J13" s="3"/>
      <c r="K13" s="4"/>
      <c r="L13" s="3"/>
      <c r="M13" s="4"/>
      <c r="N13" s="14">
        <f t="shared" si="3"/>
        <v>0</v>
      </c>
      <c r="O13" s="16">
        <f t="shared" si="1"/>
        <v>0</v>
      </c>
      <c r="P13" s="45"/>
      <c r="Q13" s="110" t="str">
        <f t="shared" si="4"/>
        <v xml:space="preserve"> </v>
      </c>
      <c r="R13" s="140">
        <f>IF(ISERROR(VLOOKUP(B13,Feiertage!$B$5:$B$21,1,FALSE)),WEEKDAY(B13,2),"Feiertag")</f>
        <v>6</v>
      </c>
      <c r="S13" s="141">
        <f>S12+IF(F13="Z",-(#REF!*24),IF(G13="",0,(O13+P13-D13)*24))</f>
        <v>0</v>
      </c>
      <c r="T13" s="72"/>
    </row>
    <row r="14" spans="1:26">
      <c r="A14" s="22"/>
      <c r="B14" s="35">
        <f t="shared" ref="B14:B40" si="6">B13+1</f>
        <v>43619</v>
      </c>
      <c r="C14" s="33" t="str">
        <f t="shared" si="2"/>
        <v>So</v>
      </c>
      <c r="D14" s="14">
        <f>IF(OR(E14="F",F14="U",F14="AU"),'meine Daten'!$C$12,IF(C14="Mo",'meine Daten'!$H$13,IF(C14="Di",'meine Daten'!$H$14,IF(C14="Mi",'meine Daten'!$H$15,IF(C14="Do",'meine Daten'!$H$16,IF(C14="Fr",'meine Daten'!$H$17,IF(C14="Sa",'meine Daten'!$H$18,IF(C14="So",'meine Daten'!$H$19))))))))</f>
        <v>0</v>
      </c>
      <c r="E14" s="48" t="str">
        <f t="shared" si="0"/>
        <v/>
      </c>
      <c r="F14" s="12"/>
      <c r="G14" s="3"/>
      <c r="H14" s="4"/>
      <c r="I14" s="14">
        <f t="shared" si="5"/>
        <v>0</v>
      </c>
      <c r="J14" s="3"/>
      <c r="K14" s="4"/>
      <c r="L14" s="3"/>
      <c r="M14" s="4"/>
      <c r="N14" s="14">
        <f t="shared" si="3"/>
        <v>0</v>
      </c>
      <c r="O14" s="16">
        <f t="shared" si="1"/>
        <v>0</v>
      </c>
      <c r="P14" s="45"/>
      <c r="Q14" s="110" t="str">
        <f t="shared" si="4"/>
        <v xml:space="preserve"> </v>
      </c>
      <c r="R14" s="140">
        <f>IF(ISERROR(VLOOKUP(B14,Feiertage!$B$5:$B$21,1,FALSE)),WEEKDAY(B14,2),"Feiertag")</f>
        <v>7</v>
      </c>
      <c r="S14" s="141">
        <f>S13+IF(F14="Z",-(#REF!*24),IF(G14="",0,(O14+P14-D14)*24))</f>
        <v>0</v>
      </c>
      <c r="T14" s="72"/>
    </row>
    <row r="15" spans="1:26">
      <c r="A15" s="22"/>
      <c r="B15" s="35">
        <f t="shared" si="6"/>
        <v>43620</v>
      </c>
      <c r="C15" s="33" t="str">
        <f t="shared" si="2"/>
        <v>Mo</v>
      </c>
      <c r="D15" s="14">
        <f>IF(OR(E15="F",F15="U",F15="AU"),'meine Daten'!$C$12,IF(C15="Mo",'meine Daten'!$H$13,IF(C15="Di",'meine Daten'!$H$14,IF(C15="Mi",'meine Daten'!$H$15,IF(C15="Do",'meine Daten'!$H$16,IF(C15="Fr",'meine Daten'!$H$17,IF(C15="Sa",'meine Daten'!$H$18,IF(C15="So",'meine Daten'!$H$19))))))))</f>
        <v>0.33333333333333331</v>
      </c>
      <c r="E15" s="48" t="str">
        <f t="shared" si="0"/>
        <v/>
      </c>
      <c r="F15" s="12"/>
      <c r="G15" s="3"/>
      <c r="H15" s="4"/>
      <c r="I15" s="14">
        <f t="shared" si="5"/>
        <v>0</v>
      </c>
      <c r="J15" s="3"/>
      <c r="K15" s="4"/>
      <c r="L15" s="3"/>
      <c r="M15" s="4"/>
      <c r="N15" s="14">
        <f t="shared" si="3"/>
        <v>0</v>
      </c>
      <c r="O15" s="16">
        <f t="shared" si="1"/>
        <v>0</v>
      </c>
      <c r="P15" s="45"/>
      <c r="Q15" s="110" t="str">
        <f t="shared" si="4"/>
        <v xml:space="preserve"> </v>
      </c>
      <c r="R15" s="140">
        <f>IF(ISERROR(VLOOKUP(B15,Feiertage!$B$5:$B$21,1,FALSE)),WEEKDAY(B15,2),"Feiertag")</f>
        <v>1</v>
      </c>
      <c r="S15" s="141">
        <f>S14+IF(F15="Z",-(#REF!*24),IF(G15="",0,(O15+P15-D15)*24))</f>
        <v>0</v>
      </c>
      <c r="T15" s="72"/>
    </row>
    <row r="16" spans="1:26">
      <c r="A16" s="22"/>
      <c r="B16" s="35">
        <f t="shared" si="6"/>
        <v>43621</v>
      </c>
      <c r="C16" s="33" t="str">
        <f t="shared" si="2"/>
        <v>Di</v>
      </c>
      <c r="D16" s="14">
        <f>IF(OR(E16="F",F16="U",F16="AU"),'meine Daten'!$C$12,IF(C16="Mo",'meine Daten'!$H$13,IF(C16="Di",'meine Daten'!$H$14,IF(C16="Mi",'meine Daten'!$H$15,IF(C16="Do",'meine Daten'!$H$16,IF(C16="Fr",'meine Daten'!$H$17,IF(C16="Sa",'meine Daten'!$H$18,IF(C16="So",'meine Daten'!$H$19))))))))</f>
        <v>0.33333333333333331</v>
      </c>
      <c r="E16" s="48" t="str">
        <f t="shared" si="0"/>
        <v/>
      </c>
      <c r="F16" s="12"/>
      <c r="G16" s="3"/>
      <c r="H16" s="4"/>
      <c r="I16" s="14">
        <f t="shared" si="5"/>
        <v>0</v>
      </c>
      <c r="J16" s="3"/>
      <c r="K16" s="4"/>
      <c r="L16" s="3"/>
      <c r="M16" s="4"/>
      <c r="N16" s="14">
        <f t="shared" si="3"/>
        <v>0</v>
      </c>
      <c r="O16" s="16">
        <f t="shared" si="1"/>
        <v>0</v>
      </c>
      <c r="P16" s="45"/>
      <c r="Q16" s="110" t="str">
        <f t="shared" si="4"/>
        <v xml:space="preserve"> </v>
      </c>
      <c r="R16" s="140">
        <f>IF(ISERROR(VLOOKUP(B16,Feiertage!$B$5:$B$21,1,FALSE)),WEEKDAY(B16,2),"Feiertag")</f>
        <v>2</v>
      </c>
      <c r="S16" s="141">
        <f>S15+IF(F16="Z",-(#REF!*24),IF(G16="",0,(O16+P16-D16)*24))</f>
        <v>0</v>
      </c>
      <c r="T16" s="72"/>
    </row>
    <row r="17" spans="1:20">
      <c r="A17" s="22"/>
      <c r="B17" s="35">
        <f t="shared" si="6"/>
        <v>43622</v>
      </c>
      <c r="C17" s="33" t="str">
        <f t="shared" si="2"/>
        <v>Mi</v>
      </c>
      <c r="D17" s="14">
        <f>IF(OR(E17="F",F17="U",F17="AU"),'meine Daten'!$C$12,IF(C17="Mo",'meine Daten'!$H$13,IF(C17="Di",'meine Daten'!$H$14,IF(C17="Mi",'meine Daten'!$H$15,IF(C17="Do",'meine Daten'!$H$16,IF(C17="Fr",'meine Daten'!$H$17,IF(C17="Sa",'meine Daten'!$H$18,IF(C17="So",'meine Daten'!$H$19))))))))</f>
        <v>0.33333333333333331</v>
      </c>
      <c r="E17" s="48" t="str">
        <f t="shared" si="0"/>
        <v/>
      </c>
      <c r="F17" s="12"/>
      <c r="G17" s="3"/>
      <c r="H17" s="4"/>
      <c r="I17" s="14">
        <f t="shared" si="5"/>
        <v>0</v>
      </c>
      <c r="J17" s="1"/>
      <c r="K17" s="2"/>
      <c r="L17" s="3"/>
      <c r="M17" s="4"/>
      <c r="N17" s="14">
        <f t="shared" si="3"/>
        <v>0</v>
      </c>
      <c r="O17" s="16">
        <f t="shared" si="1"/>
        <v>0</v>
      </c>
      <c r="P17" s="45"/>
      <c r="Q17" s="110" t="str">
        <f t="shared" si="4"/>
        <v xml:space="preserve"> </v>
      </c>
      <c r="R17" s="140">
        <f>IF(ISERROR(VLOOKUP(B17,Feiertage!$B$5:$B$21,1,FALSE)),WEEKDAY(B17,2),"Feiertag")</f>
        <v>3</v>
      </c>
      <c r="S17" s="141">
        <f>S16+IF(F17="Z",-(#REF!*24),IF(G17="",0,(O17+P17-D17)*24))</f>
        <v>0</v>
      </c>
      <c r="T17" s="72"/>
    </row>
    <row r="18" spans="1:20">
      <c r="A18" s="22"/>
      <c r="B18" s="35">
        <f t="shared" si="6"/>
        <v>43623</v>
      </c>
      <c r="C18" s="33" t="str">
        <f t="shared" si="2"/>
        <v>Do</v>
      </c>
      <c r="D18" s="14">
        <f>IF(OR(E18="F",F18="U",F18="AU"),'meine Daten'!$C$12,IF(C18="Mo",'meine Daten'!$H$13,IF(C18="Di",'meine Daten'!$H$14,IF(C18="Mi",'meine Daten'!$H$15,IF(C18="Do",'meine Daten'!$H$16,IF(C18="Fr",'meine Daten'!$H$17,IF(C18="Sa",'meine Daten'!$H$18,IF(C18="So",'meine Daten'!$H$19))))))))</f>
        <v>0</v>
      </c>
      <c r="E18" s="48" t="str">
        <f t="shared" si="0"/>
        <v>F</v>
      </c>
      <c r="F18" s="12"/>
      <c r="G18" s="3"/>
      <c r="H18" s="4"/>
      <c r="I18" s="14">
        <f t="shared" si="5"/>
        <v>0</v>
      </c>
      <c r="J18" s="3"/>
      <c r="K18" s="4"/>
      <c r="L18" s="3"/>
      <c r="M18" s="4"/>
      <c r="N18" s="14">
        <f t="shared" si="3"/>
        <v>0</v>
      </c>
      <c r="O18" s="16">
        <f t="shared" si="1"/>
        <v>0</v>
      </c>
      <c r="P18" s="45"/>
      <c r="Q18" s="110" t="str">
        <f t="shared" si="4"/>
        <v xml:space="preserve"> </v>
      </c>
      <c r="R18" s="140" t="str">
        <f>IF(ISERROR(VLOOKUP(B18,Feiertage!$B$5:$B$21,1,FALSE)),WEEKDAY(B18,2),"Feiertag")</f>
        <v>Feiertag</v>
      </c>
      <c r="S18" s="141">
        <f>S17+IF(F18="Z",-(#REF!*24),IF(G18="",0,(O18+P18-D18)*24))</f>
        <v>0</v>
      </c>
      <c r="T18" s="72"/>
    </row>
    <row r="19" spans="1:20">
      <c r="A19" s="22"/>
      <c r="B19" s="35">
        <f t="shared" si="6"/>
        <v>43624</v>
      </c>
      <c r="C19" s="33" t="str">
        <f t="shared" si="2"/>
        <v>Fr</v>
      </c>
      <c r="D19" s="14">
        <f>IF(OR(E19="F",F19="U",F19="AU"),'meine Daten'!$C$12,IF(C19="Mo",'meine Daten'!$H$13,IF(C19="Di",'meine Daten'!$H$14,IF(C19="Mi",'meine Daten'!$H$15,IF(C19="Do",'meine Daten'!$H$16,IF(C19="Fr",'meine Daten'!$H$17,IF(C19="Sa",'meine Daten'!$H$18,IF(C19="So",'meine Daten'!$H$19))))))))</f>
        <v>0.33333333333333331</v>
      </c>
      <c r="E19" s="48" t="str">
        <f t="shared" si="0"/>
        <v/>
      </c>
      <c r="F19" s="12"/>
      <c r="G19" s="3"/>
      <c r="H19" s="4"/>
      <c r="I19" s="14">
        <f t="shared" si="5"/>
        <v>0</v>
      </c>
      <c r="J19" s="1"/>
      <c r="K19" s="2"/>
      <c r="L19" s="3"/>
      <c r="M19" s="4"/>
      <c r="N19" s="14">
        <f t="shared" si="3"/>
        <v>0</v>
      </c>
      <c r="O19" s="16">
        <f t="shared" si="1"/>
        <v>0</v>
      </c>
      <c r="P19" s="45"/>
      <c r="Q19" s="110" t="str">
        <f t="shared" si="4"/>
        <v xml:space="preserve"> </v>
      </c>
      <c r="R19" s="140">
        <f>IF(ISERROR(VLOOKUP(B19,Feiertage!$B$5:$B$21,1,FALSE)),WEEKDAY(B19,2),"Feiertag")</f>
        <v>5</v>
      </c>
      <c r="S19" s="141">
        <f>S18+IF(F19="Z",-(#REF!*24),IF(G19="",0,(O19+P19-D19)*24))</f>
        <v>0</v>
      </c>
      <c r="T19" s="72"/>
    </row>
    <row r="20" spans="1:20">
      <c r="A20" s="22"/>
      <c r="B20" s="35">
        <f t="shared" si="6"/>
        <v>43625</v>
      </c>
      <c r="C20" s="33" t="str">
        <f t="shared" si="2"/>
        <v>Sa</v>
      </c>
      <c r="D20" s="14">
        <f>IF(OR(E20="F",F20="U",F20="AU"),'meine Daten'!$C$12,IF(C20="Mo",'meine Daten'!$H$13,IF(C20="Di",'meine Daten'!$H$14,IF(C20="Mi",'meine Daten'!$H$15,IF(C20="Do",'meine Daten'!$H$16,IF(C20="Fr",'meine Daten'!$H$17,IF(C20="Sa",'meine Daten'!$H$18,IF(C20="So",'meine Daten'!$H$19))))))))</f>
        <v>0</v>
      </c>
      <c r="E20" s="48" t="str">
        <f t="shared" si="0"/>
        <v/>
      </c>
      <c r="F20" s="12"/>
      <c r="G20" s="3"/>
      <c r="H20" s="4"/>
      <c r="I20" s="14">
        <f t="shared" si="5"/>
        <v>0</v>
      </c>
      <c r="J20" s="3"/>
      <c r="K20" s="4"/>
      <c r="L20" s="3"/>
      <c r="M20" s="4"/>
      <c r="N20" s="14">
        <f t="shared" si="3"/>
        <v>0</v>
      </c>
      <c r="O20" s="16">
        <f t="shared" si="1"/>
        <v>0</v>
      </c>
      <c r="P20" s="45"/>
      <c r="Q20" s="110" t="str">
        <f t="shared" si="4"/>
        <v xml:space="preserve"> </v>
      </c>
      <c r="R20" s="140">
        <f>IF(ISERROR(VLOOKUP(B20,Feiertage!$B$5:$B$21,1,FALSE)),WEEKDAY(B20,2),"Feiertag")</f>
        <v>6</v>
      </c>
      <c r="S20" s="141">
        <f>S19+IF(F20="Z",-(#REF!*24),IF(G20="",0,(O20+P20-D20)*24))</f>
        <v>0</v>
      </c>
      <c r="T20" s="72"/>
    </row>
    <row r="21" spans="1:20">
      <c r="A21" s="22"/>
      <c r="B21" s="35">
        <f t="shared" si="6"/>
        <v>43626</v>
      </c>
      <c r="C21" s="33" t="str">
        <f t="shared" si="2"/>
        <v>So</v>
      </c>
      <c r="D21" s="14">
        <f>IF(OR(E21="F",F21="U",F21="AU"),'meine Daten'!$C$12,IF(C21="Mo",'meine Daten'!$H$13,IF(C21="Di",'meine Daten'!$H$14,IF(C21="Mi",'meine Daten'!$H$15,IF(C21="Do",'meine Daten'!$H$16,IF(C21="Fr",'meine Daten'!$H$17,IF(C21="Sa",'meine Daten'!$H$18,IF(C21="So",'meine Daten'!$H$19))))))))</f>
        <v>0</v>
      </c>
      <c r="E21" s="48" t="str">
        <f t="shared" si="0"/>
        <v/>
      </c>
      <c r="F21" s="12"/>
      <c r="G21" s="3"/>
      <c r="H21" s="4"/>
      <c r="I21" s="14">
        <f t="shared" si="5"/>
        <v>0</v>
      </c>
      <c r="J21" s="3"/>
      <c r="K21" s="4"/>
      <c r="L21" s="3"/>
      <c r="M21" s="4"/>
      <c r="N21" s="14">
        <f t="shared" si="3"/>
        <v>0</v>
      </c>
      <c r="O21" s="16">
        <f t="shared" si="1"/>
        <v>0</v>
      </c>
      <c r="P21" s="45"/>
      <c r="Q21" s="110" t="str">
        <f t="shared" si="4"/>
        <v xml:space="preserve"> </v>
      </c>
      <c r="R21" s="140">
        <f>IF(ISERROR(VLOOKUP(B21,Feiertage!$B$5:$B$21,1,FALSE)),WEEKDAY(B21,2),"Feiertag")</f>
        <v>7</v>
      </c>
      <c r="S21" s="141">
        <f>S20+IF(F21="Z",-(#REF!*24),IF(G21="",0,(O21+P21-D21)*24))</f>
        <v>0</v>
      </c>
      <c r="T21" s="72"/>
    </row>
    <row r="22" spans="1:20">
      <c r="A22" s="22"/>
      <c r="B22" s="35">
        <f t="shared" si="6"/>
        <v>43627</v>
      </c>
      <c r="C22" s="33" t="str">
        <f t="shared" si="2"/>
        <v>Mo</v>
      </c>
      <c r="D22" s="14">
        <f>IF(OR(E22="F",F22="U",F22="AU"),'meine Daten'!$C$12,IF(C22="Mo",'meine Daten'!$H$13,IF(C22="Di",'meine Daten'!$H$14,IF(C22="Mi",'meine Daten'!$H$15,IF(C22="Do",'meine Daten'!$H$16,IF(C22="Fr",'meine Daten'!$H$17,IF(C22="Sa",'meine Daten'!$H$18,IF(C22="So",'meine Daten'!$H$19))))))))</f>
        <v>0.33333333333333331</v>
      </c>
      <c r="E22" s="48" t="str">
        <f t="shared" si="0"/>
        <v/>
      </c>
      <c r="F22" s="12"/>
      <c r="G22" s="3"/>
      <c r="H22" s="4"/>
      <c r="I22" s="14">
        <f t="shared" si="5"/>
        <v>0</v>
      </c>
      <c r="J22" s="3"/>
      <c r="K22" s="4"/>
      <c r="L22" s="3"/>
      <c r="M22" s="4"/>
      <c r="N22" s="14">
        <f t="shared" si="3"/>
        <v>0</v>
      </c>
      <c r="O22" s="16">
        <f t="shared" si="1"/>
        <v>0</v>
      </c>
      <c r="P22" s="45"/>
      <c r="Q22" s="110" t="str">
        <f t="shared" si="4"/>
        <v xml:space="preserve"> </v>
      </c>
      <c r="R22" s="140">
        <f>IF(ISERROR(VLOOKUP(B22,Feiertage!$B$5:$B$21,1,FALSE)),WEEKDAY(B22,2),"Feiertag")</f>
        <v>1</v>
      </c>
      <c r="S22" s="141">
        <f>S21+IF(F22="Z",-(#REF!*24),IF(G22="",0,(O22+P22-D22)*24))</f>
        <v>0</v>
      </c>
      <c r="T22" s="72"/>
    </row>
    <row r="23" spans="1:20">
      <c r="A23" s="22"/>
      <c r="B23" s="35">
        <f t="shared" si="6"/>
        <v>43628</v>
      </c>
      <c r="C23" s="33" t="str">
        <f t="shared" si="2"/>
        <v>Di</v>
      </c>
      <c r="D23" s="14">
        <f>IF(OR(E23="F",F23="U",F23="AU"),'meine Daten'!$C$12,IF(C23="Mo",'meine Daten'!$H$13,IF(C23="Di",'meine Daten'!$H$14,IF(C23="Mi",'meine Daten'!$H$15,IF(C23="Do",'meine Daten'!$H$16,IF(C23="Fr",'meine Daten'!$H$17,IF(C23="Sa",'meine Daten'!$H$18,IF(C23="So",'meine Daten'!$H$19))))))))</f>
        <v>0.33333333333333331</v>
      </c>
      <c r="E23" s="48" t="str">
        <f t="shared" si="0"/>
        <v/>
      </c>
      <c r="F23" s="12"/>
      <c r="G23" s="3"/>
      <c r="H23" s="4"/>
      <c r="I23" s="14">
        <f t="shared" si="5"/>
        <v>0</v>
      </c>
      <c r="J23" s="3"/>
      <c r="K23" s="4"/>
      <c r="L23" s="3"/>
      <c r="M23" s="4"/>
      <c r="N23" s="14">
        <f t="shared" si="3"/>
        <v>0</v>
      </c>
      <c r="O23" s="16">
        <f t="shared" si="1"/>
        <v>0</v>
      </c>
      <c r="P23" s="45"/>
      <c r="Q23" s="110" t="str">
        <f t="shared" si="4"/>
        <v xml:space="preserve"> </v>
      </c>
      <c r="R23" s="140">
        <f>IF(ISERROR(VLOOKUP(B23,Feiertage!$B$5:$B$21,1,FALSE)),WEEKDAY(B23,2),"Feiertag")</f>
        <v>2</v>
      </c>
      <c r="S23" s="141">
        <f>S22+IF(F23="Z",-(#REF!*24),IF(G23="",0,(O23+P23-D23)*24))</f>
        <v>0</v>
      </c>
      <c r="T23" s="72"/>
    </row>
    <row r="24" spans="1:20">
      <c r="A24" s="22"/>
      <c r="B24" s="35">
        <f t="shared" si="6"/>
        <v>43629</v>
      </c>
      <c r="C24" s="33" t="str">
        <f t="shared" si="2"/>
        <v>Mi</v>
      </c>
      <c r="D24" s="14">
        <f>IF(OR(E24="F",F24="U",F24="AU"),'meine Daten'!$C$12,IF(C24="Mo",'meine Daten'!$H$13,IF(C24="Di",'meine Daten'!$H$14,IF(C24="Mi",'meine Daten'!$H$15,IF(C24="Do",'meine Daten'!$H$16,IF(C24="Fr",'meine Daten'!$H$17,IF(C24="Sa",'meine Daten'!$H$18,IF(C24="So",'meine Daten'!$H$19))))))))</f>
        <v>0.33333333333333331</v>
      </c>
      <c r="E24" s="48" t="str">
        <f t="shared" si="0"/>
        <v/>
      </c>
      <c r="F24" s="12"/>
      <c r="G24" s="3"/>
      <c r="H24" s="4"/>
      <c r="I24" s="14">
        <f t="shared" si="5"/>
        <v>0</v>
      </c>
      <c r="J24" s="3"/>
      <c r="K24" s="4"/>
      <c r="L24" s="3"/>
      <c r="M24" s="8"/>
      <c r="N24" s="14">
        <f t="shared" si="3"/>
        <v>0</v>
      </c>
      <c r="O24" s="16">
        <f t="shared" si="1"/>
        <v>0</v>
      </c>
      <c r="P24" s="45"/>
      <c r="Q24" s="110" t="str">
        <f t="shared" si="4"/>
        <v xml:space="preserve"> </v>
      </c>
      <c r="R24" s="140">
        <f>IF(ISERROR(VLOOKUP(B24,Feiertage!$B$5:$B$21,1,FALSE)),WEEKDAY(B24,2),"Feiertag")</f>
        <v>3</v>
      </c>
      <c r="S24" s="141">
        <f>S23+IF(F24="Z",-(#REF!*24),IF(G24="",0,(O24+P24-D24)*24))</f>
        <v>0</v>
      </c>
      <c r="T24" s="72"/>
    </row>
    <row r="25" spans="1:20">
      <c r="A25" s="22"/>
      <c r="B25" s="35">
        <f t="shared" si="6"/>
        <v>43630</v>
      </c>
      <c r="C25" s="33" t="str">
        <f t="shared" si="2"/>
        <v>Do</v>
      </c>
      <c r="D25" s="14">
        <f>IF(OR(E25="F",F25="U",F25="AU"),'meine Daten'!$C$12,IF(C25="Mo",'meine Daten'!$H$13,IF(C25="Di",'meine Daten'!$H$14,IF(C25="Mi",'meine Daten'!$H$15,IF(C25="Do",'meine Daten'!$H$16,IF(C25="Fr",'meine Daten'!$H$17,IF(C25="Sa",'meine Daten'!$H$18,IF(C25="So",'meine Daten'!$H$19))))))))</f>
        <v>0.33333333333333331</v>
      </c>
      <c r="E25" s="48" t="str">
        <f t="shared" si="0"/>
        <v/>
      </c>
      <c r="F25" s="12"/>
      <c r="G25" s="3"/>
      <c r="H25" s="4"/>
      <c r="I25" s="14">
        <f t="shared" si="5"/>
        <v>0</v>
      </c>
      <c r="J25" s="3"/>
      <c r="K25" s="4"/>
      <c r="L25" s="3"/>
      <c r="M25" s="4"/>
      <c r="N25" s="14">
        <f t="shared" si="3"/>
        <v>0</v>
      </c>
      <c r="O25" s="16">
        <f t="shared" si="1"/>
        <v>0</v>
      </c>
      <c r="P25" s="45"/>
      <c r="Q25" s="110" t="str">
        <f t="shared" si="4"/>
        <v xml:space="preserve"> </v>
      </c>
      <c r="R25" s="140">
        <f>IF(ISERROR(VLOOKUP(B25,Feiertage!$B$5:$B$21,1,FALSE)),WEEKDAY(B25,2),"Feiertag")</f>
        <v>4</v>
      </c>
      <c r="S25" s="141">
        <f>S24+IF(F25="Z",-(#REF!*24),IF(G25="",0,(O25+P25-D25)*24))</f>
        <v>0</v>
      </c>
      <c r="T25" s="72"/>
    </row>
    <row r="26" spans="1:20">
      <c r="A26" s="22"/>
      <c r="B26" s="35">
        <f t="shared" si="6"/>
        <v>43631</v>
      </c>
      <c r="C26" s="33" t="str">
        <f t="shared" si="2"/>
        <v>Fr</v>
      </c>
      <c r="D26" s="14">
        <f>IF(OR(E26="F",F26="U",F26="AU"),'meine Daten'!$C$12,IF(C26="Mo",'meine Daten'!$H$13,IF(C26="Di",'meine Daten'!$H$14,IF(C26="Mi",'meine Daten'!$H$15,IF(C26="Do",'meine Daten'!$H$16,IF(C26="Fr",'meine Daten'!$H$17,IF(C26="Sa",'meine Daten'!$H$18,IF(C26="So",'meine Daten'!$H$19))))))))</f>
        <v>0.33333333333333331</v>
      </c>
      <c r="E26" s="48" t="str">
        <f t="shared" si="0"/>
        <v/>
      </c>
      <c r="F26" s="12"/>
      <c r="G26" s="3"/>
      <c r="H26" s="4"/>
      <c r="I26" s="14">
        <f t="shared" si="5"/>
        <v>0</v>
      </c>
      <c r="J26" s="3"/>
      <c r="K26" s="4"/>
      <c r="L26" s="3"/>
      <c r="M26" s="4"/>
      <c r="N26" s="14">
        <f t="shared" si="3"/>
        <v>0</v>
      </c>
      <c r="O26" s="16">
        <f t="shared" si="1"/>
        <v>0</v>
      </c>
      <c r="P26" s="45"/>
      <c r="Q26" s="110" t="str">
        <f t="shared" si="4"/>
        <v xml:space="preserve"> </v>
      </c>
      <c r="R26" s="140">
        <f>IF(ISERROR(VLOOKUP(B26,Feiertage!$B$5:$B$21,1,FALSE)),WEEKDAY(B26,2),"Feiertag")</f>
        <v>5</v>
      </c>
      <c r="S26" s="141">
        <f>S25+IF(F26="Z",-(#REF!*24),IF(G26="",0,(O26+P26-D26)*24))</f>
        <v>0</v>
      </c>
      <c r="T26" s="72"/>
    </row>
    <row r="27" spans="1:20">
      <c r="A27" s="22"/>
      <c r="B27" s="35">
        <f t="shared" si="6"/>
        <v>43632</v>
      </c>
      <c r="C27" s="33" t="str">
        <f t="shared" si="2"/>
        <v>Sa</v>
      </c>
      <c r="D27" s="14">
        <f>IF(OR(E27="F",F27="U",F27="AU"),'meine Daten'!$C$12,IF(C27="Mo",'meine Daten'!$H$13,IF(C27="Di",'meine Daten'!$H$14,IF(C27="Mi",'meine Daten'!$H$15,IF(C27="Do",'meine Daten'!$H$16,IF(C27="Fr",'meine Daten'!$H$17,IF(C27="Sa",'meine Daten'!$H$18,IF(C27="So",'meine Daten'!$H$19))))))))</f>
        <v>0</v>
      </c>
      <c r="E27" s="48" t="str">
        <f t="shared" si="0"/>
        <v/>
      </c>
      <c r="F27" s="12"/>
      <c r="G27" s="3"/>
      <c r="H27" s="4"/>
      <c r="I27" s="14">
        <f t="shared" si="5"/>
        <v>0</v>
      </c>
      <c r="J27" s="3"/>
      <c r="K27" s="4"/>
      <c r="L27" s="3"/>
      <c r="M27" s="4"/>
      <c r="N27" s="14">
        <f t="shared" si="3"/>
        <v>0</v>
      </c>
      <c r="O27" s="16">
        <f t="shared" si="1"/>
        <v>0</v>
      </c>
      <c r="P27" s="45"/>
      <c r="Q27" s="110" t="str">
        <f t="shared" si="4"/>
        <v xml:space="preserve"> </v>
      </c>
      <c r="R27" s="140">
        <f>IF(ISERROR(VLOOKUP(B27,Feiertage!$B$5:$B$21,1,FALSE)),WEEKDAY(B27,2),"Feiertag")</f>
        <v>6</v>
      </c>
      <c r="S27" s="141">
        <f>S26+IF(F27="Z",-(#REF!*24),IF(G27="",0,(O27+P27-D27)*24))</f>
        <v>0</v>
      </c>
      <c r="T27" s="72"/>
    </row>
    <row r="28" spans="1:20">
      <c r="A28" s="22"/>
      <c r="B28" s="35">
        <f t="shared" si="6"/>
        <v>43633</v>
      </c>
      <c r="C28" s="33" t="str">
        <f t="shared" si="2"/>
        <v>So</v>
      </c>
      <c r="D28" s="14">
        <f>IF(OR(E28="F",F28="U",F28="AU"),'meine Daten'!$C$12,IF(C28="Mo",'meine Daten'!$H$13,IF(C28="Di",'meine Daten'!$H$14,IF(C28="Mi",'meine Daten'!$H$15,IF(C28="Do",'meine Daten'!$H$16,IF(C28="Fr",'meine Daten'!$H$17,IF(C28="Sa",'meine Daten'!$H$18,IF(C28="So",'meine Daten'!$H$19))))))))</f>
        <v>0</v>
      </c>
      <c r="E28" s="48" t="str">
        <f t="shared" si="0"/>
        <v/>
      </c>
      <c r="F28" s="12"/>
      <c r="G28" s="3"/>
      <c r="H28" s="4"/>
      <c r="I28" s="14">
        <f t="shared" si="5"/>
        <v>0</v>
      </c>
      <c r="J28" s="3"/>
      <c r="K28" s="4"/>
      <c r="L28" s="3"/>
      <c r="M28" s="4"/>
      <c r="N28" s="14">
        <f t="shared" si="3"/>
        <v>0</v>
      </c>
      <c r="O28" s="16">
        <f t="shared" si="1"/>
        <v>0</v>
      </c>
      <c r="P28" s="45"/>
      <c r="Q28" s="110" t="str">
        <f t="shared" si="4"/>
        <v xml:space="preserve"> </v>
      </c>
      <c r="R28" s="140">
        <f>IF(ISERROR(VLOOKUP(B28,Feiertage!$B$5:$B$21,1,FALSE)),WEEKDAY(B28,2),"Feiertag")</f>
        <v>7</v>
      </c>
      <c r="S28" s="141">
        <f>S27+IF(F28="Z",-(#REF!*24),IF(G28="",0,(O28+P28-D28)*24))</f>
        <v>0</v>
      </c>
      <c r="T28" s="72"/>
    </row>
    <row r="29" spans="1:20">
      <c r="A29" s="22"/>
      <c r="B29" s="35">
        <f t="shared" si="6"/>
        <v>43634</v>
      </c>
      <c r="C29" s="33" t="str">
        <f t="shared" si="2"/>
        <v>Mo</v>
      </c>
      <c r="D29" s="14">
        <f>IF(OR(E29="F",F29="U",F29="AU"),'meine Daten'!$C$12,IF(C29="Mo",'meine Daten'!$H$13,IF(C29="Di",'meine Daten'!$H$14,IF(C29="Mi",'meine Daten'!$H$15,IF(C29="Do",'meine Daten'!$H$16,IF(C29="Fr",'meine Daten'!$H$17,IF(C29="Sa",'meine Daten'!$H$18,IF(C29="So",'meine Daten'!$H$19))))))))</f>
        <v>0.33333333333333331</v>
      </c>
      <c r="E29" s="48" t="str">
        <f t="shared" si="0"/>
        <v/>
      </c>
      <c r="F29" s="12"/>
      <c r="G29" s="11"/>
      <c r="H29" s="4"/>
      <c r="I29" s="14">
        <f t="shared" si="5"/>
        <v>0</v>
      </c>
      <c r="J29" s="11"/>
      <c r="K29" s="4"/>
      <c r="L29" s="3"/>
      <c r="M29" s="4"/>
      <c r="N29" s="14">
        <f t="shared" si="3"/>
        <v>0</v>
      </c>
      <c r="O29" s="16">
        <f t="shared" si="1"/>
        <v>0</v>
      </c>
      <c r="P29" s="45"/>
      <c r="Q29" s="110" t="str">
        <f t="shared" si="4"/>
        <v xml:space="preserve"> </v>
      </c>
      <c r="R29" s="140">
        <f>IF(ISERROR(VLOOKUP(B29,Feiertage!$B$5:$B$21,1,FALSE)),WEEKDAY(B29,2),"Feiertag")</f>
        <v>1</v>
      </c>
      <c r="S29" s="141">
        <f>S28+IF(F29="Z",-(#REF!*24),IF(G29="",0,(O29+P29-D29)*24))</f>
        <v>0</v>
      </c>
      <c r="T29" s="72"/>
    </row>
    <row r="30" spans="1:20">
      <c r="A30" s="22"/>
      <c r="B30" s="35">
        <f t="shared" si="6"/>
        <v>43635</v>
      </c>
      <c r="C30" s="33" t="str">
        <f t="shared" si="2"/>
        <v>Di</v>
      </c>
      <c r="D30" s="14">
        <f>IF(OR(E30="F",F30="U",F30="AU"),'meine Daten'!$C$12,IF(C30="Mo",'meine Daten'!$H$13,IF(C30="Di",'meine Daten'!$H$14,IF(C30="Mi",'meine Daten'!$H$15,IF(C30="Do",'meine Daten'!$H$16,IF(C30="Fr",'meine Daten'!$H$17,IF(C30="Sa",'meine Daten'!$H$18,IF(C30="So",'meine Daten'!$H$19))))))))</f>
        <v>0.33333333333333331</v>
      </c>
      <c r="E30" s="48" t="str">
        <f t="shared" si="0"/>
        <v/>
      </c>
      <c r="F30" s="12"/>
      <c r="G30" s="11"/>
      <c r="H30" s="4"/>
      <c r="I30" s="14">
        <f t="shared" si="5"/>
        <v>0</v>
      </c>
      <c r="J30" s="11"/>
      <c r="K30" s="4"/>
      <c r="L30" s="3"/>
      <c r="M30" s="4"/>
      <c r="N30" s="14">
        <f t="shared" si="3"/>
        <v>0</v>
      </c>
      <c r="O30" s="16">
        <f t="shared" si="1"/>
        <v>0</v>
      </c>
      <c r="P30" s="45"/>
      <c r="Q30" s="110" t="str">
        <f t="shared" si="4"/>
        <v xml:space="preserve"> </v>
      </c>
      <c r="R30" s="140">
        <f>IF(ISERROR(VLOOKUP(B30,Feiertage!$B$5:$B$21,1,FALSE)),WEEKDAY(B30,2),"Feiertag")</f>
        <v>2</v>
      </c>
      <c r="S30" s="141">
        <f>S29+IF(F30="Z",-(#REF!*24),IF(G30="",0,(O30+P30-D30)*24))</f>
        <v>0</v>
      </c>
      <c r="T30" s="72"/>
    </row>
    <row r="31" spans="1:20">
      <c r="A31" s="22"/>
      <c r="B31" s="35">
        <f t="shared" si="6"/>
        <v>43636</v>
      </c>
      <c r="C31" s="33" t="str">
        <f t="shared" si="2"/>
        <v>Mi</v>
      </c>
      <c r="D31" s="14">
        <f>IF(OR(E31="F",F31="U",F31="AU"),'meine Daten'!$C$12,IF(C31="Mo",'meine Daten'!$H$13,IF(C31="Di",'meine Daten'!$H$14,IF(C31="Mi",'meine Daten'!$H$15,IF(C31="Do",'meine Daten'!$H$16,IF(C31="Fr",'meine Daten'!$H$17,IF(C31="Sa",'meine Daten'!$H$18,IF(C31="So",'meine Daten'!$H$19))))))))</f>
        <v>0.33333333333333331</v>
      </c>
      <c r="E31" s="48" t="str">
        <f t="shared" si="0"/>
        <v/>
      </c>
      <c r="F31" s="12"/>
      <c r="G31" s="11"/>
      <c r="H31" s="4"/>
      <c r="I31" s="14">
        <f t="shared" si="5"/>
        <v>0</v>
      </c>
      <c r="J31" s="11"/>
      <c r="K31" s="4"/>
      <c r="L31" s="3"/>
      <c r="M31" s="4"/>
      <c r="N31" s="14">
        <f t="shared" si="3"/>
        <v>0</v>
      </c>
      <c r="O31" s="16">
        <f t="shared" si="1"/>
        <v>0</v>
      </c>
      <c r="P31" s="45"/>
      <c r="Q31" s="110" t="str">
        <f t="shared" si="4"/>
        <v xml:space="preserve"> </v>
      </c>
      <c r="R31" s="140">
        <f>IF(ISERROR(VLOOKUP(B31,Feiertage!$B$5:$B$21,1,FALSE)),WEEKDAY(B31,2),"Feiertag")</f>
        <v>3</v>
      </c>
      <c r="S31" s="141">
        <f>S30+IF(F31="Z",-(#REF!*24),IF(G31="",0,(O31+P31-D31)*24))</f>
        <v>0</v>
      </c>
      <c r="T31" s="72"/>
    </row>
    <row r="32" spans="1:20">
      <c r="A32" s="22"/>
      <c r="B32" s="35">
        <f t="shared" si="6"/>
        <v>43637</v>
      </c>
      <c r="C32" s="33" t="str">
        <f t="shared" si="2"/>
        <v>Do</v>
      </c>
      <c r="D32" s="14">
        <f>IF(OR(E32="F",F32="U",F32="AU"),'meine Daten'!$C$12,IF(C32="Mo",'meine Daten'!$H$13,IF(C32="Di",'meine Daten'!$H$14,IF(C32="Mi",'meine Daten'!$H$15,IF(C32="Do",'meine Daten'!$H$16,IF(C32="Fr",'meine Daten'!$H$17,IF(C32="Sa",'meine Daten'!$H$18,IF(C32="So",'meine Daten'!$H$19))))))))</f>
        <v>0.33333333333333331</v>
      </c>
      <c r="E32" s="48" t="str">
        <f t="shared" si="0"/>
        <v/>
      </c>
      <c r="F32" s="12"/>
      <c r="G32" s="11"/>
      <c r="H32" s="4"/>
      <c r="I32" s="14">
        <f t="shared" si="5"/>
        <v>0</v>
      </c>
      <c r="J32" s="11"/>
      <c r="K32" s="4"/>
      <c r="L32" s="3"/>
      <c r="M32" s="4"/>
      <c r="N32" s="14">
        <f t="shared" si="3"/>
        <v>0</v>
      </c>
      <c r="O32" s="16">
        <f t="shared" si="1"/>
        <v>0</v>
      </c>
      <c r="P32" s="45"/>
      <c r="Q32" s="110" t="str">
        <f t="shared" si="4"/>
        <v xml:space="preserve"> </v>
      </c>
      <c r="R32" s="140">
        <f>IF(ISERROR(VLOOKUP(B32,Feiertage!$B$5:$B$21,1,FALSE)),WEEKDAY(B32,2),"Feiertag")</f>
        <v>4</v>
      </c>
      <c r="S32" s="141">
        <f>S31+IF(F32="Z",-(#REF!*24),IF(G32="",0,(O32+P32-D32)*24))</f>
        <v>0</v>
      </c>
      <c r="T32" s="72"/>
    </row>
    <row r="33" spans="1:29">
      <c r="A33" s="22"/>
      <c r="B33" s="35">
        <f t="shared" si="6"/>
        <v>43638</v>
      </c>
      <c r="C33" s="33" t="str">
        <f t="shared" si="2"/>
        <v>Fr</v>
      </c>
      <c r="D33" s="14">
        <f>IF(OR(E33="F",F33="U",F33="AU"),'meine Daten'!$C$12,IF(C33="Mo",'meine Daten'!$H$13,IF(C33="Di",'meine Daten'!$H$14,IF(C33="Mi",'meine Daten'!$H$15,IF(C33="Do",'meine Daten'!$H$16,IF(C33="Fr",'meine Daten'!$H$17,IF(C33="Sa",'meine Daten'!$H$18,IF(C33="So",'meine Daten'!$H$19))))))))</f>
        <v>0.33333333333333331</v>
      </c>
      <c r="E33" s="48" t="str">
        <f t="shared" si="0"/>
        <v/>
      </c>
      <c r="F33" s="12"/>
      <c r="G33" s="11"/>
      <c r="H33" s="4"/>
      <c r="I33" s="14">
        <f t="shared" si="5"/>
        <v>0</v>
      </c>
      <c r="J33" s="11"/>
      <c r="K33" s="4"/>
      <c r="L33" s="3"/>
      <c r="M33" s="4"/>
      <c r="N33" s="14">
        <f t="shared" si="3"/>
        <v>0</v>
      </c>
      <c r="O33" s="16">
        <f t="shared" si="1"/>
        <v>0</v>
      </c>
      <c r="P33" s="45"/>
      <c r="Q33" s="110" t="str">
        <f t="shared" si="4"/>
        <v xml:space="preserve"> </v>
      </c>
      <c r="R33" s="140">
        <f>IF(ISERROR(VLOOKUP(B33,Feiertage!$B$5:$B$21,1,FALSE)),WEEKDAY(B33,2),"Feiertag")</f>
        <v>5</v>
      </c>
      <c r="S33" s="141">
        <f>S32+IF(F33="Z",-(#REF!*24),IF(G33="",0,(O33+P33-D33)*24))</f>
        <v>0</v>
      </c>
      <c r="T33" s="72"/>
      <c r="V33" s="168"/>
    </row>
    <row r="34" spans="1:29">
      <c r="A34" s="22"/>
      <c r="B34" s="35">
        <f t="shared" si="6"/>
        <v>43639</v>
      </c>
      <c r="C34" s="33" t="str">
        <f t="shared" si="2"/>
        <v>Sa</v>
      </c>
      <c r="D34" s="14">
        <f>IF(OR(E34="F",F34="U",F34="AU"),'meine Daten'!$C$12,IF(C34="Mo",'meine Daten'!$H$13,IF(C34="Di",'meine Daten'!$H$14,IF(C34="Mi",'meine Daten'!$H$15,IF(C34="Do",'meine Daten'!$H$16,IF(C34="Fr",'meine Daten'!$H$17,IF(C34="Sa",'meine Daten'!$H$18,IF(C34="So",'meine Daten'!$H$19))))))))</f>
        <v>0</v>
      </c>
      <c r="E34" s="48" t="str">
        <f t="shared" si="0"/>
        <v/>
      </c>
      <c r="F34" s="12"/>
      <c r="G34" s="11"/>
      <c r="H34" s="4"/>
      <c r="I34" s="14">
        <f t="shared" si="5"/>
        <v>0</v>
      </c>
      <c r="J34" s="11"/>
      <c r="K34" s="4"/>
      <c r="L34" s="3"/>
      <c r="M34" s="4"/>
      <c r="N34" s="14">
        <f t="shared" si="3"/>
        <v>0</v>
      </c>
      <c r="O34" s="16">
        <f t="shared" si="1"/>
        <v>0</v>
      </c>
      <c r="P34" s="45"/>
      <c r="Q34" s="110" t="str">
        <f t="shared" si="4"/>
        <v xml:space="preserve"> </v>
      </c>
      <c r="R34" s="140">
        <f>IF(ISERROR(VLOOKUP(B34,Feiertage!$B$5:$B$21,1,FALSE)),WEEKDAY(B34,2),"Feiertag")</f>
        <v>6</v>
      </c>
      <c r="S34" s="141">
        <f>S33+IF(F34="Z",-(#REF!*24),IF(G34="",0,(O34+P34-D34)*24))</f>
        <v>0</v>
      </c>
      <c r="T34" s="72"/>
      <c r="V34" s="169"/>
    </row>
    <row r="35" spans="1:29">
      <c r="A35" s="22"/>
      <c r="B35" s="35">
        <f t="shared" si="6"/>
        <v>43640</v>
      </c>
      <c r="C35" s="33" t="str">
        <f t="shared" si="2"/>
        <v>So</v>
      </c>
      <c r="D35" s="14">
        <f>IF(OR(E35="F",F35="U",F35="AU"),'meine Daten'!$C$12,IF(C35="Mo",'meine Daten'!$H$13,IF(C35="Di",'meine Daten'!$H$14,IF(C35="Mi",'meine Daten'!$H$15,IF(C35="Do",'meine Daten'!$H$16,IF(C35="Fr",'meine Daten'!$H$17,IF(C35="Sa",'meine Daten'!$H$18,IF(C35="So",'meine Daten'!$H$19))))))))</f>
        <v>0</v>
      </c>
      <c r="E35" s="48" t="str">
        <f t="shared" si="0"/>
        <v/>
      </c>
      <c r="F35" s="12"/>
      <c r="G35" s="11"/>
      <c r="H35" s="4"/>
      <c r="I35" s="14">
        <f t="shared" si="5"/>
        <v>0</v>
      </c>
      <c r="J35" s="11"/>
      <c r="K35" s="4"/>
      <c r="L35" s="3"/>
      <c r="M35" s="4"/>
      <c r="N35" s="14">
        <f t="shared" si="3"/>
        <v>0</v>
      </c>
      <c r="O35" s="16">
        <f t="shared" si="1"/>
        <v>0</v>
      </c>
      <c r="P35" s="45"/>
      <c r="Q35" s="110" t="str">
        <f t="shared" si="4"/>
        <v xml:space="preserve"> </v>
      </c>
      <c r="R35" s="140">
        <f>IF(ISERROR(VLOOKUP(B35,Feiertage!$B$5:$B$21,1,FALSE)),WEEKDAY(B35,2),"Feiertag")</f>
        <v>7</v>
      </c>
      <c r="S35" s="141">
        <f>S34+IF(F35="Z",-(#REF!*24),IF(G35="",0,(O35+P35-D35)*24))</f>
        <v>0</v>
      </c>
      <c r="T35" s="72"/>
      <c r="AB35" s="168"/>
    </row>
    <row r="36" spans="1:29">
      <c r="A36" s="22"/>
      <c r="B36" s="35">
        <f t="shared" si="6"/>
        <v>43641</v>
      </c>
      <c r="C36" s="33" t="str">
        <f t="shared" si="2"/>
        <v>Mo</v>
      </c>
      <c r="D36" s="14">
        <f>IF(OR(E36="F",F36="U",F36="AU"),'meine Daten'!$C$12,IF(C36="Mo",'meine Daten'!$H$13,IF(C36="Di",'meine Daten'!$H$14,IF(C36="Mi",'meine Daten'!$H$15,IF(C36="Do",'meine Daten'!$H$16,IF(C36="Fr",'meine Daten'!$H$17,IF(C36="Sa",'meine Daten'!$H$18,IF(C36="So",'meine Daten'!$H$19))))))))</f>
        <v>0.33333333333333331</v>
      </c>
      <c r="E36" s="48" t="str">
        <f t="shared" si="0"/>
        <v/>
      </c>
      <c r="F36" s="12"/>
      <c r="G36" s="11"/>
      <c r="H36" s="4"/>
      <c r="I36" s="14">
        <f t="shared" si="5"/>
        <v>0</v>
      </c>
      <c r="J36" s="11"/>
      <c r="K36" s="4"/>
      <c r="L36" s="3"/>
      <c r="M36" s="4"/>
      <c r="N36" s="14">
        <f t="shared" si="3"/>
        <v>0</v>
      </c>
      <c r="O36" s="16">
        <f t="shared" si="1"/>
        <v>0</v>
      </c>
      <c r="P36" s="45"/>
      <c r="Q36" s="110" t="str">
        <f t="shared" si="4"/>
        <v xml:space="preserve"> </v>
      </c>
      <c r="R36" s="140">
        <f>IF(ISERROR(VLOOKUP(B36,Feiertage!$B$5:$B$21,1,FALSE)),WEEKDAY(B36,2),"Feiertag")</f>
        <v>1</v>
      </c>
      <c r="S36" s="141">
        <f>S35+IF(F36="Z",-(#REF!*24),IF(G36="",0,(O36+P36-D36)*24))</f>
        <v>0</v>
      </c>
      <c r="T36" s="72"/>
      <c r="AB36" s="169"/>
    </row>
    <row r="37" spans="1:29">
      <c r="A37" s="22"/>
      <c r="B37" s="35">
        <f t="shared" si="6"/>
        <v>43642</v>
      </c>
      <c r="C37" s="33" t="str">
        <f t="shared" si="2"/>
        <v>Di</v>
      </c>
      <c r="D37" s="14">
        <f>IF(OR(E37="F",F37="U",F37="AU"),'meine Daten'!$C$12,IF(C37="Mo",'meine Daten'!$H$13,IF(C37="Di",'meine Daten'!$H$14,IF(C37="Mi",'meine Daten'!$H$15,IF(C37="Do",'meine Daten'!$H$16,IF(C37="Fr",'meine Daten'!$H$17,IF(C37="Sa",'meine Daten'!$H$18,IF(C37="So",'meine Daten'!$H$19))))))))</f>
        <v>0.33333333333333331</v>
      </c>
      <c r="E37" s="48" t="str">
        <f t="shared" si="0"/>
        <v/>
      </c>
      <c r="F37" s="12"/>
      <c r="G37" s="11"/>
      <c r="H37" s="4"/>
      <c r="I37" s="14">
        <f t="shared" si="5"/>
        <v>0</v>
      </c>
      <c r="J37" s="11"/>
      <c r="K37" s="4"/>
      <c r="L37" s="3"/>
      <c r="M37" s="4"/>
      <c r="N37" s="14">
        <f t="shared" si="3"/>
        <v>0</v>
      </c>
      <c r="O37" s="16">
        <f t="shared" si="1"/>
        <v>0</v>
      </c>
      <c r="P37" s="45"/>
      <c r="Q37" s="110" t="str">
        <f t="shared" si="4"/>
        <v xml:space="preserve"> </v>
      </c>
      <c r="R37" s="140">
        <f>IF(ISERROR(VLOOKUP(B37,Feiertage!$B$5:$B$21,1,FALSE)),WEEKDAY(B37,2),"Feiertag")</f>
        <v>2</v>
      </c>
      <c r="S37" s="141">
        <f>S36+IF(F37="Z",-(#REF!*24),IF(G37="",0,(O37+P37-D37)*24))</f>
        <v>0</v>
      </c>
      <c r="T37" s="72"/>
    </row>
    <row r="38" spans="1:29">
      <c r="A38" s="22"/>
      <c r="B38" s="35">
        <f t="shared" si="6"/>
        <v>43643</v>
      </c>
      <c r="C38" s="33" t="str">
        <f t="shared" si="2"/>
        <v>Mi</v>
      </c>
      <c r="D38" s="14">
        <f>IF(OR(E38="F",F38="U",F38="AU"),'meine Daten'!$C$12,IF(C38="Mo",'meine Daten'!$H$13,IF(C38="Di",'meine Daten'!$H$14,IF(C38="Mi",'meine Daten'!$H$15,IF(C38="Do",'meine Daten'!$H$16,IF(C38="Fr",'meine Daten'!$H$17,IF(C38="Sa",'meine Daten'!$H$18,IF(C38="So",'meine Daten'!$H$19))))))))</f>
        <v>0.33333333333333331</v>
      </c>
      <c r="E38" s="48" t="str">
        <f t="shared" si="0"/>
        <v/>
      </c>
      <c r="F38" s="12"/>
      <c r="G38" s="11"/>
      <c r="H38" s="4"/>
      <c r="I38" s="14">
        <f t="shared" si="5"/>
        <v>0</v>
      </c>
      <c r="J38" s="11"/>
      <c r="K38" s="4"/>
      <c r="L38" s="3"/>
      <c r="M38" s="4"/>
      <c r="N38" s="14">
        <f t="shared" si="3"/>
        <v>0</v>
      </c>
      <c r="O38" s="16">
        <f t="shared" si="1"/>
        <v>0</v>
      </c>
      <c r="P38" s="45"/>
      <c r="Q38" s="110" t="str">
        <f t="shared" si="4"/>
        <v xml:space="preserve"> </v>
      </c>
      <c r="R38" s="140">
        <f>IF(ISERROR(VLOOKUP(B38,Feiertage!$B$5:$B$21,1,FALSE)),WEEKDAY(B38,2),"Feiertag")</f>
        <v>3</v>
      </c>
      <c r="S38" s="141">
        <f>S37+IF(F38="Z",-(#REF!*24),IF(G38="",0,(O38+P38-D38)*24))</f>
        <v>0</v>
      </c>
      <c r="T38" s="72"/>
      <c r="V38" s="64" t="s">
        <v>25</v>
      </c>
    </row>
    <row r="39" spans="1:29">
      <c r="A39" s="22"/>
      <c r="B39" s="35">
        <f t="shared" si="6"/>
        <v>43644</v>
      </c>
      <c r="C39" s="33" t="str">
        <f t="shared" si="2"/>
        <v>Do</v>
      </c>
      <c r="D39" s="14">
        <f>IF(OR(E39="F",F39="U",F39="AU"),'meine Daten'!$C$12,IF(C39="Mo",'meine Daten'!$H$13,IF(C39="Di",'meine Daten'!$H$14,IF(C39="Mi",'meine Daten'!$H$15,IF(C39="Do",'meine Daten'!$H$16,IF(C39="Fr",'meine Daten'!$H$17,IF(C39="Sa",'meine Daten'!$H$18,IF(C39="So",'meine Daten'!$H$19))))))))</f>
        <v>0.33333333333333331</v>
      </c>
      <c r="E39" s="48" t="str">
        <f t="shared" si="0"/>
        <v/>
      </c>
      <c r="F39" s="12"/>
      <c r="G39" s="11"/>
      <c r="H39" s="4"/>
      <c r="I39" s="14">
        <f t="shared" si="5"/>
        <v>0</v>
      </c>
      <c r="J39" s="11"/>
      <c r="K39" s="4"/>
      <c r="L39" s="3"/>
      <c r="M39" s="4"/>
      <c r="N39" s="14">
        <f t="shared" si="3"/>
        <v>0</v>
      </c>
      <c r="O39" s="16">
        <f t="shared" si="1"/>
        <v>0</v>
      </c>
      <c r="P39" s="45"/>
      <c r="Q39" s="110" t="str">
        <f t="shared" si="4"/>
        <v xml:space="preserve"> </v>
      </c>
      <c r="R39" s="140">
        <f>IF(ISERROR(VLOOKUP(B39,Feiertage!$B$5:$B$21,1,FALSE)),WEEKDAY(B39,2),"Feiertag")</f>
        <v>4</v>
      </c>
      <c r="S39" s="141">
        <f>S38+IF(F39="Z",-(#REF!*24),IF(G39="",0,(O39+P39-D39)*24))</f>
        <v>0</v>
      </c>
      <c r="T39" s="72"/>
      <c r="V39" s="64" t="s">
        <v>26</v>
      </c>
      <c r="W39" s="65"/>
      <c r="X39" s="24"/>
      <c r="Y39" s="24"/>
    </row>
    <row r="40" spans="1:29" ht="15.75" thickBot="1">
      <c r="A40" s="22"/>
      <c r="B40" s="36">
        <f t="shared" si="6"/>
        <v>43645</v>
      </c>
      <c r="C40" s="34" t="str">
        <f t="shared" si="2"/>
        <v>Fr</v>
      </c>
      <c r="D40" s="15">
        <f>IF(OR(E40="F",F40="U",F40="AU"),'meine Daten'!$C$12,IF(C40="Mo",'meine Daten'!$H$13,IF(C40="Di",'meine Daten'!$H$14,IF(C40="Mi",'meine Daten'!$H$15,IF(C40="Do",'meine Daten'!$H$16,IF(C40="Fr",'meine Daten'!$H$17,IF(C40="Sa",'meine Daten'!$H$18,IF(C40="So",'meine Daten'!$H$19))))))))</f>
        <v>0.33333333333333331</v>
      </c>
      <c r="E40" s="49"/>
      <c r="F40" s="13"/>
      <c r="G40" s="5"/>
      <c r="H40" s="6"/>
      <c r="I40" s="15">
        <f t="shared" si="5"/>
        <v>0</v>
      </c>
      <c r="J40" s="5"/>
      <c r="K40" s="6"/>
      <c r="L40" s="10"/>
      <c r="M40" s="6"/>
      <c r="N40" s="100">
        <f t="shared" si="3"/>
        <v>0</v>
      </c>
      <c r="O40" s="75">
        <f t="shared" si="1"/>
        <v>0</v>
      </c>
      <c r="P40" s="46"/>
      <c r="Q40" s="220" t="str">
        <f t="shared" si="4"/>
        <v xml:space="preserve"> </v>
      </c>
      <c r="R40" s="178">
        <f>IF(ISERROR(VLOOKUP(B40,Feiertage!$B$5:$B$21,1,FALSE)),WEEKDAY(B40,2),"Feiertag")</f>
        <v>5</v>
      </c>
      <c r="S40" s="179" t="e">
        <f>#REF!+IF(F40="Z",-(#REF!*24),IF(G40="",0,(O40+P40-D40)*24))</f>
        <v>#REF!</v>
      </c>
      <c r="T40" s="74"/>
      <c r="V40" s="65"/>
      <c r="W40" s="65"/>
      <c r="X40" s="65"/>
      <c r="Y40" s="22"/>
    </row>
    <row r="41" spans="1:29" ht="15.75" customHeight="1" thickBot="1">
      <c r="A41" s="22"/>
      <c r="B41" s="170"/>
      <c r="C41" s="157"/>
      <c r="D41" s="157"/>
      <c r="E41" s="157"/>
      <c r="F41" s="146">
        <f>COUNTIF(F13:F40,"U")+COUNTIF(F13:F40,"Z")+COUNTIF(F13:F40,AU)</f>
        <v>0</v>
      </c>
      <c r="G41" s="146">
        <f>IF(SUM(G13:G40)&lt;=0,0,1)</f>
        <v>0</v>
      </c>
      <c r="H41" s="23"/>
      <c r="I41" s="23"/>
      <c r="J41" s="23"/>
      <c r="K41" s="23"/>
      <c r="L41" s="23"/>
      <c r="M41" s="23"/>
      <c r="N41" s="17"/>
      <c r="P41" s="44"/>
      <c r="Q41" s="143">
        <f>SUM(Q11:Q40)</f>
        <v>0</v>
      </c>
      <c r="R41" s="63"/>
      <c r="S41"/>
      <c r="U41" s="64"/>
      <c r="V41" s="65"/>
      <c r="W41" s="65"/>
      <c r="X41" s="65"/>
      <c r="Y41" s="22"/>
    </row>
    <row r="42" spans="1:29" ht="15.75" thickBot="1">
      <c r="A42" s="22"/>
      <c r="B42" s="170"/>
      <c r="C42" s="157"/>
      <c r="D42" s="157"/>
      <c r="E42" s="157"/>
      <c r="F42" s="23"/>
      <c r="G42" s="23"/>
      <c r="H42" s="23"/>
      <c r="I42" s="23"/>
      <c r="J42" s="23"/>
      <c r="K42" s="23"/>
      <c r="L42" s="23"/>
      <c r="M42" s="23"/>
      <c r="N42" s="130" t="s">
        <v>89</v>
      </c>
      <c r="O42" s="131"/>
      <c r="P42" s="132"/>
      <c r="Q42" s="133" t="str">
        <f>IF(F41+G41=0,"",SUM(Q11:Q40))</f>
        <v/>
      </c>
      <c r="R42" s="63"/>
      <c r="S42"/>
    </row>
    <row r="43" spans="1:29" ht="15.75" thickBot="1">
      <c r="A43" s="22"/>
      <c r="B43" s="64"/>
      <c r="C43" s="65"/>
      <c r="D43" s="65"/>
      <c r="E43" s="65"/>
      <c r="F43" s="24"/>
      <c r="G43" s="24"/>
      <c r="H43" s="24"/>
      <c r="I43" s="24"/>
      <c r="J43" s="24"/>
      <c r="K43" s="24"/>
      <c r="L43" s="24"/>
      <c r="M43" s="24"/>
      <c r="N43" s="171" t="s">
        <v>53</v>
      </c>
      <c r="O43" s="171"/>
      <c r="P43" s="132"/>
      <c r="Q43" s="133" t="str">
        <f>IF(OR(Q10="",Q42=""),"",Q10+Q42)</f>
        <v/>
      </c>
      <c r="R43" s="38"/>
      <c r="S43" s="66"/>
      <c r="U43" s="225"/>
      <c r="V43" s="230"/>
      <c r="W43" s="24"/>
      <c r="X43" s="24"/>
      <c r="Y43" s="24"/>
    </row>
    <row r="44" spans="1:29" ht="13.15" customHeight="1">
      <c r="A44" s="22"/>
      <c r="B44" s="64"/>
      <c r="C44" s="65"/>
      <c r="D44" s="65"/>
      <c r="E44" s="65"/>
      <c r="F44" s="65"/>
      <c r="G44" s="22"/>
      <c r="H44" s="24"/>
      <c r="I44" s="22"/>
      <c r="J44" s="24"/>
      <c r="K44" s="24"/>
      <c r="L44" s="24"/>
      <c r="M44" s="24"/>
      <c r="N44" s="24" t="s">
        <v>77</v>
      </c>
      <c r="O44" s="24"/>
      <c r="P44" s="29"/>
      <c r="Q44" s="84"/>
      <c r="R44" s="38"/>
      <c r="S44" s="66"/>
      <c r="T44" s="29"/>
      <c r="U44" s="24"/>
      <c r="V44" t="s">
        <v>112</v>
      </c>
      <c r="W44" s="30"/>
      <c r="X44" s="30"/>
      <c r="Y44" s="30"/>
    </row>
    <row r="45" spans="1:29" ht="7.15" customHeight="1" thickBot="1">
      <c r="A45" s="22"/>
      <c r="B45" s="64"/>
      <c r="C45" s="65"/>
      <c r="D45" s="65"/>
      <c r="E45" s="65"/>
      <c r="F45" s="65"/>
      <c r="G45" s="22"/>
      <c r="H45" s="24"/>
      <c r="I45" s="22"/>
      <c r="J45" s="24"/>
      <c r="N45" s="131"/>
      <c r="O45" s="24"/>
      <c r="P45" s="29"/>
      <c r="Q45" s="129"/>
      <c r="R45" s="38"/>
      <c r="S45"/>
      <c r="T45" s="29"/>
    </row>
    <row r="46" spans="1:29" ht="15.75" thickBot="1">
      <c r="A46" s="22"/>
      <c r="N46" s="171" t="s">
        <v>78</v>
      </c>
      <c r="O46" s="24"/>
      <c r="P46" s="29"/>
      <c r="Q46" s="135">
        <f>COUNTIF(F11:F40,"U")</f>
        <v>0</v>
      </c>
      <c r="R46" s="38"/>
      <c r="S46"/>
      <c r="T46" s="29"/>
      <c r="U46" s="235"/>
      <c r="V46" s="235"/>
      <c r="W46" s="290" t="s">
        <v>110</v>
      </c>
      <c r="X46" s="290"/>
      <c r="Y46" s="290"/>
      <c r="Z46" s="290"/>
    </row>
    <row r="47" spans="1:29" ht="11.45" customHeight="1">
      <c r="A47" s="25"/>
      <c r="B47" s="291"/>
      <c r="C47" s="291"/>
      <c r="E47" s="24"/>
      <c r="F47" s="24"/>
      <c r="G47" s="24"/>
      <c r="H47" s="24"/>
      <c r="I47" s="24"/>
      <c r="J47" s="24"/>
      <c r="K47" s="24"/>
      <c r="L47" s="25"/>
      <c r="M47" s="25"/>
      <c r="N47" s="24"/>
      <c r="O47" s="24"/>
      <c r="P47" s="29"/>
      <c r="Q47" s="24"/>
      <c r="R47" s="38"/>
      <c r="S47"/>
      <c r="T47" s="76"/>
      <c r="U47" s="235"/>
      <c r="V47" s="235"/>
      <c r="W47" s="290"/>
      <c r="X47" s="290"/>
      <c r="Y47" s="290"/>
      <c r="Z47" s="290"/>
    </row>
    <row r="48" spans="1:29" s="254" customFormat="1" ht="22.9" customHeight="1">
      <c r="A48" s="252"/>
      <c r="B48" s="253"/>
      <c r="C48" s="253"/>
      <c r="E48" s="253"/>
      <c r="F48" s="253"/>
      <c r="G48" s="253"/>
      <c r="H48" s="253"/>
      <c r="I48" s="253"/>
      <c r="J48" s="253"/>
      <c r="K48" s="253"/>
      <c r="L48" s="252"/>
      <c r="M48" s="252"/>
      <c r="R48" s="255"/>
      <c r="T48" s="77"/>
      <c r="U48" s="257"/>
      <c r="V48" s="257"/>
      <c r="W48" s="296" t="s">
        <v>102</v>
      </c>
      <c r="X48" s="296"/>
      <c r="Y48" s="296"/>
      <c r="Z48" s="296"/>
      <c r="AC48" s="256" t="s">
        <v>99</v>
      </c>
    </row>
    <row r="49" spans="1:32" ht="25.9" customHeight="1">
      <c r="A49" s="25"/>
      <c r="B49" s="25"/>
      <c r="C49" s="25"/>
      <c r="D49" s="25"/>
      <c r="E49" s="25"/>
      <c r="F49" s="25"/>
      <c r="G49" s="25"/>
      <c r="H49" s="25"/>
      <c r="I49" s="25"/>
      <c r="J49" s="25"/>
      <c r="K49" s="25"/>
      <c r="L49" s="25"/>
      <c r="M49" s="25"/>
      <c r="P49"/>
      <c r="R49" s="180"/>
      <c r="S49" s="180"/>
      <c r="T49" s="180"/>
      <c r="V49" s="275" t="s">
        <v>120</v>
      </c>
      <c r="W49" s="275"/>
      <c r="X49" s="275"/>
      <c r="Y49" s="275"/>
      <c r="Z49" s="275"/>
      <c r="AC49" s="297" t="s">
        <v>103</v>
      </c>
      <c r="AD49" s="297"/>
      <c r="AE49" s="297"/>
      <c r="AF49" s="297"/>
    </row>
    <row r="50" spans="1:32" s="40" customFormat="1">
      <c r="A50" s="39"/>
      <c r="B50" s="39"/>
      <c r="C50" s="39"/>
      <c r="D50" s="39"/>
      <c r="E50" s="39"/>
      <c r="F50" s="39"/>
      <c r="G50" s="39"/>
      <c r="H50" s="39"/>
      <c r="I50" s="39"/>
      <c r="J50" s="39"/>
      <c r="K50" s="39"/>
      <c r="L50" s="39"/>
      <c r="M50" s="39"/>
      <c r="R50" s="172"/>
      <c r="S50"/>
      <c r="U50"/>
      <c r="V50"/>
      <c r="W50" s="224"/>
      <c r="X50" s="224"/>
      <c r="Y50" s="224"/>
      <c r="Z50" s="224"/>
      <c r="AA50"/>
      <c r="AB50"/>
      <c r="AC50" s="297"/>
      <c r="AD50" s="297"/>
      <c r="AE50" s="297"/>
      <c r="AF50" s="297"/>
    </row>
    <row r="51" spans="1:32" ht="12.6" customHeight="1">
      <c r="A51" s="25"/>
      <c r="B51" s="24"/>
      <c r="C51" s="24"/>
      <c r="E51" s="24"/>
      <c r="F51" s="24"/>
      <c r="G51" s="24"/>
      <c r="H51" s="24"/>
      <c r="I51" s="24"/>
      <c r="J51" s="24"/>
      <c r="K51" s="24"/>
      <c r="L51" s="25"/>
      <c r="M51" s="25"/>
      <c r="P51" s="197"/>
      <c r="R51" s="172"/>
      <c r="S51"/>
      <c r="T51" s="77"/>
    </row>
    <row r="52" spans="1:32" ht="9" customHeight="1">
      <c r="A52" s="25"/>
      <c r="B52" s="25"/>
      <c r="C52" s="25"/>
      <c r="D52" s="25"/>
      <c r="E52" s="25"/>
      <c r="F52" s="25"/>
      <c r="G52" s="25"/>
      <c r="H52" s="25"/>
      <c r="I52" s="25"/>
      <c r="J52" s="25"/>
      <c r="K52" s="25"/>
      <c r="L52" s="25"/>
      <c r="M52" s="25"/>
      <c r="P52" s="198"/>
      <c r="Q52" s="196"/>
      <c r="R52" s="180"/>
      <c r="S52" s="180"/>
      <c r="T52" s="180"/>
    </row>
    <row r="53" spans="1:32" s="40" customFormat="1">
      <c r="A53" s="39"/>
      <c r="B53" s="39"/>
      <c r="C53" s="39"/>
      <c r="D53" s="39"/>
      <c r="E53" s="39"/>
      <c r="F53" s="39"/>
      <c r="G53" s="39"/>
      <c r="H53" s="39"/>
      <c r="I53" s="39"/>
      <c r="J53" s="39"/>
      <c r="K53" s="39"/>
      <c r="L53" s="39"/>
      <c r="M53" s="39"/>
      <c r="N53"/>
      <c r="O53"/>
      <c r="P53" s="31"/>
      <c r="Q53"/>
      <c r="R53" s="172"/>
      <c r="S53"/>
    </row>
    <row r="54" spans="1:32" s="40" customFormat="1">
      <c r="B54" s="42"/>
      <c r="C54" s="43"/>
      <c r="D54" s="43"/>
      <c r="J54" s="174"/>
      <c r="K54" s="174"/>
      <c r="L54" s="174"/>
      <c r="M54" s="174"/>
      <c r="N54" s="174"/>
      <c r="O54" s="174"/>
      <c r="P54" s="44"/>
      <c r="R54" s="56"/>
      <c r="S54" s="57"/>
    </row>
    <row r="55" spans="1:32" s="40" customFormat="1">
      <c r="B55" s="42"/>
      <c r="C55" s="43"/>
      <c r="D55" s="43"/>
      <c r="P55" s="44"/>
      <c r="R55" s="56"/>
      <c r="S55" s="57"/>
    </row>
    <row r="56" spans="1:32" s="40" customFormat="1">
      <c r="B56" s="42"/>
      <c r="C56" s="43"/>
      <c r="D56" s="43"/>
      <c r="K56" s="42"/>
      <c r="P56" s="44"/>
      <c r="R56" s="56"/>
      <c r="S56" s="57"/>
    </row>
    <row r="57" spans="1:32" s="40" customFormat="1">
      <c r="B57" s="42"/>
      <c r="C57" s="43"/>
      <c r="D57" s="43"/>
      <c r="P57" s="44"/>
      <c r="R57" s="56"/>
      <c r="S57" s="57"/>
    </row>
    <row r="58" spans="1:32" s="40" customFormat="1">
      <c r="B58" s="42"/>
      <c r="C58" s="43"/>
      <c r="D58" s="43"/>
      <c r="P58" s="44"/>
      <c r="R58" s="56"/>
      <c r="S58" s="57"/>
    </row>
    <row r="59" spans="1:32" s="40" customFormat="1">
      <c r="B59" s="42"/>
      <c r="C59" s="43"/>
      <c r="D59" s="43"/>
      <c r="P59" s="44"/>
      <c r="R59" s="56"/>
      <c r="S59" s="57"/>
    </row>
    <row r="60" spans="1:32" s="40" customFormat="1">
      <c r="B60" s="42"/>
      <c r="C60" s="43"/>
      <c r="D60" s="43"/>
      <c r="P60" s="44"/>
      <c r="R60" s="56"/>
      <c r="S60" s="57"/>
    </row>
    <row r="61" spans="1:32" s="40" customFormat="1">
      <c r="B61" s="42"/>
      <c r="C61" s="43"/>
      <c r="D61" s="43"/>
      <c r="P61" s="44"/>
      <c r="R61" s="56"/>
      <c r="S61" s="57"/>
    </row>
    <row r="62" spans="1:32" s="40" customFormat="1">
      <c r="B62" s="42"/>
      <c r="C62" s="43"/>
      <c r="D62" s="43"/>
      <c r="P62" s="44"/>
      <c r="R62" s="56"/>
      <c r="S62" s="57"/>
    </row>
    <row r="63" spans="1:32" s="40" customFormat="1">
      <c r="B63" s="175"/>
      <c r="P63" s="44"/>
      <c r="R63" s="56"/>
      <c r="S63" s="57"/>
    </row>
    <row r="64" spans="1:32" s="40" customFormat="1">
      <c r="P64" s="44"/>
      <c r="R64" s="56"/>
      <c r="S64" s="57"/>
      <c r="T64"/>
    </row>
    <row r="65" spans="20:26">
      <c r="U65" s="40"/>
      <c r="V65" s="40"/>
      <c r="W65" s="40"/>
      <c r="X65" s="40"/>
      <c r="Y65" s="40"/>
      <c r="Z65" s="40"/>
    </row>
    <row r="66" spans="20:26">
      <c r="U66" s="40"/>
      <c r="V66" s="40"/>
      <c r="W66" s="40"/>
      <c r="X66" s="40"/>
      <c r="Y66" s="40"/>
      <c r="Z66" s="40"/>
    </row>
    <row r="67" spans="20:26">
      <c r="U67" s="40"/>
      <c r="V67" s="40"/>
      <c r="W67" s="40"/>
      <c r="X67" s="40"/>
      <c r="Y67" s="40"/>
      <c r="Z67" s="40"/>
    </row>
    <row r="74" spans="20:26">
      <c r="T74" s="40"/>
    </row>
  </sheetData>
  <sheetProtection password="CA4D" sheet="1" objects="1" scenarios="1" selectLockedCells="1"/>
  <mergeCells count="15">
    <mergeCell ref="P4:Q4"/>
    <mergeCell ref="B7:B9"/>
    <mergeCell ref="C7:C9"/>
    <mergeCell ref="D7:D9"/>
    <mergeCell ref="E7:E9"/>
    <mergeCell ref="F7:F9"/>
    <mergeCell ref="P7:P8"/>
    <mergeCell ref="J8:K8"/>
    <mergeCell ref="L8:M8"/>
    <mergeCell ref="W46:Z47"/>
    <mergeCell ref="AC49:AF50"/>
    <mergeCell ref="B10:P10"/>
    <mergeCell ref="B47:C47"/>
    <mergeCell ref="W48:Z48"/>
    <mergeCell ref="V49:Z49"/>
  </mergeCells>
  <conditionalFormatting sqref="C11:C40 E11:F40">
    <cfRule type="cellIs" dxfId="156" priority="24" operator="equal">
      <formula>"SO"</formula>
    </cfRule>
    <cfRule type="cellIs" dxfId="155" priority="25" operator="equal">
      <formula>"SA"</formula>
    </cfRule>
  </conditionalFormatting>
  <conditionalFormatting sqref="D11:D40 I11:Q11">
    <cfRule type="cellIs" dxfId="154" priority="23" operator="equal">
      <formula>"F"</formula>
    </cfRule>
  </conditionalFormatting>
  <conditionalFormatting sqref="O11:O40">
    <cfRule type="cellIs" dxfId="153" priority="22" operator="greaterThan">
      <formula>0.416666666666667</formula>
    </cfRule>
  </conditionalFormatting>
  <conditionalFormatting sqref="O40">
    <cfRule type="expression" dxfId="152" priority="21">
      <formula>AND($D40&lt;&gt;0,AND($F40="",$E40="",$G40=""))</formula>
    </cfRule>
  </conditionalFormatting>
  <conditionalFormatting sqref="O11:O39">
    <cfRule type="expression" dxfId="151" priority="20">
      <formula>AND($D11&lt;&gt;0,AND($F11="",$E11="",$G11=""))</formula>
    </cfRule>
  </conditionalFormatting>
  <conditionalFormatting sqref="T11">
    <cfRule type="cellIs" dxfId="150" priority="19" operator="equal">
      <formula>"F"</formula>
    </cfRule>
  </conditionalFormatting>
  <conditionalFormatting sqref="G11:H11">
    <cfRule type="cellIs" dxfId="149" priority="18" operator="equal">
      <formula>"F"</formula>
    </cfRule>
  </conditionalFormatting>
  <conditionalFormatting sqref="N12:N39">
    <cfRule type="cellIs" dxfId="148" priority="17" operator="equal">
      <formula>"F"</formula>
    </cfRule>
  </conditionalFormatting>
  <conditionalFormatting sqref="O5">
    <cfRule type="containsText" dxfId="147" priority="12" operator="containsText" text="bedeutet:">
      <formula>NOT(ISERROR(SEARCH("bedeutet:",O5)))</formula>
    </cfRule>
    <cfRule type="containsText" dxfId="146" priority="13" operator="containsText" text="bedeutet:">
      <formula>NOT(ISERROR(SEARCH("bedeutet:",O5)))</formula>
    </cfRule>
    <cfRule type="containsText" dxfId="145" priority="14" operator="containsText" text="bedeutet:">
      <formula>NOT(ISERROR(SEARCH("bedeutet:",O5)))</formula>
    </cfRule>
    <cfRule type="cellIs" dxfId="144" priority="15" operator="equal">
      <formula>"bedeutet:"</formula>
    </cfRule>
    <cfRule type="cellIs" dxfId="143" priority="16" operator="equal">
      <formula>"bedeutet:"</formula>
    </cfRule>
  </conditionalFormatting>
  <conditionalFormatting sqref="O40">
    <cfRule type="expression" dxfId="142" priority="11">
      <formula>AND($D40&lt;&gt;0,AND($F40="",$E40="",$G40=""))</formula>
    </cfRule>
  </conditionalFormatting>
  <conditionalFormatting sqref="Q10:Q11 Q41">
    <cfRule type="cellIs" dxfId="141" priority="10" operator="lessThan">
      <formula>0</formula>
    </cfRule>
  </conditionalFormatting>
  <conditionalFormatting sqref="Q42:Q46">
    <cfRule type="cellIs" dxfId="140" priority="9" operator="equal">
      <formula>0</formula>
    </cfRule>
  </conditionalFormatting>
  <conditionalFormatting sqref="Q11">
    <cfRule type="cellIs" dxfId="139" priority="8" operator="equal">
      <formula>0</formula>
    </cfRule>
  </conditionalFormatting>
  <conditionalFormatting sqref="B11:B40">
    <cfRule type="timePeriod" dxfId="138" priority="7" timePeriod="today">
      <formula>FLOOR(B11,1)=TODAY()</formula>
    </cfRule>
  </conditionalFormatting>
  <conditionalFormatting sqref="Q12:Q40">
    <cfRule type="cellIs" dxfId="137" priority="3" operator="equal">
      <formula>"F"</formula>
    </cfRule>
  </conditionalFormatting>
  <conditionalFormatting sqref="Q12:Q40">
    <cfRule type="cellIs" dxfId="136" priority="2" operator="lessThan">
      <formula>0</formula>
    </cfRule>
  </conditionalFormatting>
  <conditionalFormatting sqref="Q12:Q40">
    <cfRule type="cellIs" dxfId="135" priority="1" operator="equal">
      <formula>0</formula>
    </cfRule>
  </conditionalFormatting>
  <hyperlinks>
    <hyperlink ref="AC48" r:id="rId1" xr:uid="{00000000-0004-0000-0700-000000000000}"/>
    <hyperlink ref="AC49" r:id="rId2" display="ist lizensiert unter einer Creative Commons Lizenz CC BY SA 4.0" xr:uid="{00000000-0004-0000-0700-000001000000}"/>
    <hyperlink ref="W46:Z47" r:id="rId3" display="„Der Arbeitszeit-Checker“ von Simone Back für www.arbeitszeit-klug-gestalten.de " xr:uid="{00000000-0004-0000-0700-000002000000}"/>
    <hyperlink ref="W48:Z48" r:id="rId4" display="https://creativecommons.org/licenses/by-sa/4.0/deed.de" xr:uid="{00000000-0004-0000-0700-000003000000}"/>
  </hyperlinks>
  <pageMargins left="0.39370078740157483" right="0.39370078740157483" top="0.98425196850393704" bottom="0.39370078740157483" header="0.31496062992125984" footer="0.31496062992125984"/>
  <pageSetup paperSize="9" scale="69"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0">
    <pageSetUpPr fitToPage="1"/>
  </sheetPr>
  <dimension ref="A1:Z75"/>
  <sheetViews>
    <sheetView showGridLines="0" zoomScaleNormal="100" workbookViewId="0">
      <pane ySplit="9" topLeftCell="A10" activePane="bottomLeft" state="frozen"/>
      <selection activeCell="W15" sqref="W15"/>
      <selection pane="bottomLeft" activeCell="G11" sqref="G11"/>
    </sheetView>
  </sheetViews>
  <sheetFormatPr baseColWidth="10" defaultColWidth="11.5703125" defaultRowHeight="15"/>
  <cols>
    <col min="1" max="1" width="2.42578125" customWidth="1"/>
    <col min="2" max="2" width="7.42578125" customWidth="1"/>
    <col min="3" max="3" width="4.7109375" customWidth="1"/>
    <col min="4" max="4" width="5" bestFit="1" customWidth="1"/>
    <col min="5" max="5" width="5.140625" customWidth="1"/>
    <col min="6" max="7" width="5.7109375" customWidth="1"/>
    <col min="8" max="8" width="5.5703125" customWidth="1"/>
    <col min="9" max="9" width="6.85546875" bestFit="1" customWidth="1"/>
    <col min="10" max="13" width="5.7109375" customWidth="1"/>
    <col min="14" max="14" width="8.140625" bestFit="1" customWidth="1"/>
    <col min="15" max="15" width="7.85546875" bestFit="1" customWidth="1"/>
    <col min="16" max="16" width="8.28515625" style="31" bestFit="1" customWidth="1"/>
    <col min="17" max="17" width="8.140625" customWidth="1"/>
    <col min="18" max="18" width="11.42578125" style="56" hidden="1" customWidth="1"/>
    <col min="19" max="19" width="11.42578125" style="54" hidden="1" customWidth="1"/>
    <col min="20" max="20" width="28.7109375" customWidth="1"/>
    <col min="22" max="22" width="5.28515625" customWidth="1"/>
    <col min="26" max="26" width="15.28515625" customWidth="1"/>
  </cols>
  <sheetData>
    <row r="1" spans="1:26" ht="21.6" customHeight="1" thickBot="1">
      <c r="A1" s="22"/>
      <c r="B1" s="149" t="s">
        <v>66</v>
      </c>
      <c r="C1" s="22"/>
      <c r="D1" s="22"/>
      <c r="E1" s="22"/>
      <c r="F1" s="19"/>
      <c r="G1" s="150"/>
      <c r="H1" s="151" t="s">
        <v>0</v>
      </c>
      <c r="I1" s="90"/>
      <c r="J1" s="91" t="str">
        <f>IF('meine Daten'!C3="","",'meine Daten'!C3)</f>
        <v/>
      </c>
      <c r="K1" s="91"/>
      <c r="L1" s="152"/>
      <c r="M1" s="152"/>
      <c r="N1" s="92"/>
      <c r="O1" s="92"/>
      <c r="P1" s="91"/>
      <c r="Q1" s="31"/>
      <c r="R1" s="93"/>
      <c r="S1" s="153">
        <f>B11</f>
        <v>43646</v>
      </c>
      <c r="T1" s="154">
        <f>B11</f>
        <v>43646</v>
      </c>
    </row>
    <row r="2" spans="1:26" ht="15.6" customHeight="1">
      <c r="A2" s="22"/>
      <c r="B2" s="155"/>
      <c r="C2" s="22"/>
      <c r="D2" s="22"/>
      <c r="E2" s="156"/>
      <c r="F2" s="216"/>
      <c r="G2" s="158"/>
      <c r="H2" s="19"/>
      <c r="I2" s="19"/>
      <c r="N2" s="31"/>
      <c r="O2" s="31"/>
      <c r="P2"/>
      <c r="Q2" s="31"/>
      <c r="R2"/>
      <c r="S2"/>
    </row>
    <row r="3" spans="1:26">
      <c r="A3" s="22"/>
      <c r="B3" s="151"/>
      <c r="C3" s="94"/>
      <c r="D3" s="94"/>
      <c r="E3" s="156" t="s">
        <v>56</v>
      </c>
      <c r="F3" s="216" t="s">
        <v>57</v>
      </c>
      <c r="G3" s="158" t="s">
        <v>67</v>
      </c>
      <c r="H3" s="20"/>
      <c r="I3" s="20"/>
      <c r="N3" s="31"/>
      <c r="O3" s="31"/>
      <c r="P3" s="95"/>
      <c r="Q3" s="96"/>
      <c r="R3"/>
      <c r="S3"/>
    </row>
    <row r="4" spans="1:26" ht="14.45" customHeight="1">
      <c r="A4" s="22"/>
      <c r="B4" s="160"/>
      <c r="C4" s="161"/>
      <c r="D4" s="161"/>
      <c r="E4" s="65"/>
      <c r="F4" s="216" t="s">
        <v>68</v>
      </c>
      <c r="G4" s="158" t="s">
        <v>69</v>
      </c>
      <c r="H4" s="20"/>
      <c r="I4" s="20"/>
      <c r="J4" s="19"/>
      <c r="K4" s="19"/>
      <c r="N4" s="31"/>
      <c r="O4" s="97" t="s">
        <v>70</v>
      </c>
      <c r="P4" s="278" t="s">
        <v>71</v>
      </c>
      <c r="Q4" s="278"/>
      <c r="R4"/>
      <c r="S4"/>
    </row>
    <row r="5" spans="1:26" ht="14.45" customHeight="1">
      <c r="A5" s="22"/>
      <c r="B5" s="155"/>
      <c r="C5" s="22"/>
      <c r="D5" s="22"/>
      <c r="E5" s="65"/>
      <c r="F5" s="216" t="s">
        <v>58</v>
      </c>
      <c r="G5" s="158" t="s">
        <v>72</v>
      </c>
      <c r="H5" s="19"/>
      <c r="I5" s="19"/>
      <c r="J5" s="19"/>
      <c r="K5" s="19"/>
      <c r="L5" s="19"/>
      <c r="M5" s="19"/>
      <c r="N5" s="31"/>
      <c r="O5" s="98" t="s">
        <v>70</v>
      </c>
      <c r="P5" s="99" t="s">
        <v>73</v>
      </c>
      <c r="Q5" s="99"/>
      <c r="R5"/>
      <c r="S5"/>
    </row>
    <row r="6" spans="1:26" ht="10.15" customHeight="1" thickBot="1">
      <c r="A6" s="22"/>
      <c r="B6" s="155"/>
      <c r="C6" s="22"/>
      <c r="D6" s="22"/>
      <c r="E6" s="22"/>
      <c r="F6" s="19"/>
      <c r="G6" s="19"/>
      <c r="H6" s="19"/>
      <c r="I6" s="19"/>
      <c r="J6" s="19"/>
      <c r="K6" s="19"/>
      <c r="L6" s="19"/>
      <c r="M6" s="19"/>
      <c r="N6" s="19"/>
      <c r="O6" s="19"/>
      <c r="P6" s="26"/>
      <c r="Q6" s="19"/>
      <c r="R6" s="53"/>
    </row>
    <row r="7" spans="1:26" ht="15" customHeight="1">
      <c r="A7" s="22"/>
      <c r="B7" s="288" t="s">
        <v>7</v>
      </c>
      <c r="C7" s="288" t="s">
        <v>1</v>
      </c>
      <c r="D7" s="288" t="s">
        <v>47</v>
      </c>
      <c r="E7" s="288" t="s">
        <v>38</v>
      </c>
      <c r="F7" s="288" t="s">
        <v>27</v>
      </c>
      <c r="G7" s="67" t="s">
        <v>8</v>
      </c>
      <c r="H7" s="21"/>
      <c r="I7" s="21"/>
      <c r="J7" s="68" t="s">
        <v>2</v>
      </c>
      <c r="K7" s="21"/>
      <c r="L7" s="21"/>
      <c r="M7" s="21"/>
      <c r="N7" s="27"/>
      <c r="O7" s="47" t="s">
        <v>50</v>
      </c>
      <c r="P7" s="283" t="s">
        <v>91</v>
      </c>
      <c r="Q7" s="47" t="s">
        <v>92</v>
      </c>
      <c r="R7" s="53"/>
      <c r="T7" s="47"/>
    </row>
    <row r="8" spans="1:26" ht="20.45" customHeight="1">
      <c r="A8" s="22"/>
      <c r="B8" s="289"/>
      <c r="C8" s="289"/>
      <c r="D8" s="289"/>
      <c r="E8" s="289"/>
      <c r="F8" s="289"/>
      <c r="G8" s="69"/>
      <c r="H8" s="70"/>
      <c r="I8" s="22"/>
      <c r="J8" s="279" t="s">
        <v>3</v>
      </c>
      <c r="K8" s="280"/>
      <c r="L8" s="281" t="s">
        <v>74</v>
      </c>
      <c r="M8" s="282"/>
      <c r="N8" s="28" t="s">
        <v>75</v>
      </c>
      <c r="O8" s="217" t="s">
        <v>100</v>
      </c>
      <c r="P8" s="284"/>
      <c r="Q8" s="218" t="s">
        <v>100</v>
      </c>
      <c r="R8" s="53"/>
      <c r="T8" s="50"/>
      <c r="U8" s="31"/>
      <c r="V8" s="31"/>
      <c r="W8" s="231"/>
      <c r="X8" s="231"/>
      <c r="Y8" s="231"/>
      <c r="Z8" s="231"/>
    </row>
    <row r="9" spans="1:26" ht="15.75" customHeight="1" thickBot="1">
      <c r="A9" s="22"/>
      <c r="B9" s="289"/>
      <c r="C9" s="289"/>
      <c r="D9" s="289"/>
      <c r="E9" s="289"/>
      <c r="F9" s="289"/>
      <c r="G9" s="162" t="s">
        <v>4</v>
      </c>
      <c r="H9" s="163" t="s">
        <v>5</v>
      </c>
      <c r="I9" s="101" t="s">
        <v>9</v>
      </c>
      <c r="J9" s="164" t="s">
        <v>4</v>
      </c>
      <c r="K9" s="163" t="s">
        <v>5</v>
      </c>
      <c r="L9" s="165" t="s">
        <v>11</v>
      </c>
      <c r="M9" s="102" t="s">
        <v>12</v>
      </c>
      <c r="N9" s="102" t="s">
        <v>10</v>
      </c>
      <c r="O9" s="32" t="s">
        <v>9</v>
      </c>
      <c r="P9" s="32" t="s">
        <v>9</v>
      </c>
      <c r="Q9" s="234" t="s">
        <v>9</v>
      </c>
      <c r="R9" s="53"/>
      <c r="T9" s="51" t="s">
        <v>55</v>
      </c>
      <c r="W9" s="232"/>
      <c r="X9" s="232"/>
      <c r="Y9" s="232"/>
      <c r="Z9" s="232"/>
    </row>
    <row r="10" spans="1:26" ht="15.75" customHeight="1" thickBot="1">
      <c r="A10" s="22"/>
      <c r="B10" s="285" t="s">
        <v>93</v>
      </c>
      <c r="C10" s="286"/>
      <c r="D10" s="286"/>
      <c r="E10" s="286"/>
      <c r="F10" s="286"/>
      <c r="G10" s="286"/>
      <c r="H10" s="286"/>
      <c r="I10" s="286"/>
      <c r="J10" s="286"/>
      <c r="K10" s="286"/>
      <c r="L10" s="286"/>
      <c r="M10" s="286"/>
      <c r="N10" s="286"/>
      <c r="O10" s="286"/>
      <c r="P10" s="287"/>
      <c r="Q10" s="177" t="str">
        <f>Juni!Q43</f>
        <v/>
      </c>
      <c r="R10" s="138"/>
      <c r="S10" s="139"/>
      <c r="T10" s="103"/>
      <c r="W10" s="232"/>
      <c r="X10" s="232"/>
      <c r="Y10" s="232"/>
      <c r="Z10" s="232"/>
    </row>
    <row r="11" spans="1:26">
      <c r="A11" s="22"/>
      <c r="B11" s="109">
        <f>Juni!B40+1</f>
        <v>43646</v>
      </c>
      <c r="C11" s="104" t="str">
        <f>TEXT(B11,"TTT")</f>
        <v>Sa</v>
      </c>
      <c r="D11" s="105">
        <f>IF(OR(E11="F",F11="U",F11="AU"),'meine Daten'!$C$12,IF(C11="Mo",'meine Daten'!$H$21,IF(C11="Di",'meine Daten'!$H$22,IF(C11="Mi",'meine Daten'!$H$23,IF(C11="Do",'meine Daten'!$H$24,IF(C11="Fr",'meine Daten'!$H$25,IF(C11="Sa",'meine Daten'!$H$26,IF(C11="So",'meine Daten'!$H$27))))))))</f>
        <v>0</v>
      </c>
      <c r="E11" s="106" t="str">
        <f t="shared" ref="E11:E40" si="0">IF(R11="Feiertag","F","")</f>
        <v/>
      </c>
      <c r="F11" s="107"/>
      <c r="G11" s="1"/>
      <c r="H11" s="2"/>
      <c r="I11" s="105">
        <f>H11-G11</f>
        <v>0</v>
      </c>
      <c r="J11" s="108"/>
      <c r="K11" s="9"/>
      <c r="L11" s="108"/>
      <c r="M11" s="7"/>
      <c r="N11" s="105">
        <f>K11-J11+L11+M11</f>
        <v>0</v>
      </c>
      <c r="O11" s="78">
        <f t="shared" ref="O11:O41" si="1">I11-N11</f>
        <v>0</v>
      </c>
      <c r="P11" s="79"/>
      <c r="Q11" s="110" t="str">
        <f>IF(F11="Z",-(D11),IF(G11=""," ",IF(O11+P11&gt;D11,O11+P11-D11,IF(O11+P11&lt;D11,-(D11-O11-P11)," "))))</f>
        <v xml:space="preserve"> </v>
      </c>
      <c r="R11" s="140">
        <f>IF(ISERROR(VLOOKUP(B11,Feiertage!$B$5:$B$21,1,FALSE)),WEEKDAY(B11,2),"Feiertag")</f>
        <v>6</v>
      </c>
      <c r="S11" s="141">
        <f>IF(G11="",0,(O11+P11-D11)*24)</f>
        <v>0</v>
      </c>
      <c r="T11" s="71"/>
      <c r="W11" s="232"/>
      <c r="X11" s="232"/>
      <c r="Y11" s="232"/>
      <c r="Z11" s="232"/>
    </row>
    <row r="12" spans="1:26">
      <c r="A12" s="22"/>
      <c r="B12" s="109">
        <f>B11+1</f>
        <v>43647</v>
      </c>
      <c r="C12" s="33" t="str">
        <f t="shared" ref="C12:C41" si="2">TEXT(B12,"TTT")</f>
        <v>So</v>
      </c>
      <c r="D12" s="14">
        <f>IF(OR(E12="F",F12="U",F12="AU"),'meine Daten'!$C$12,IF(C12="Mo",'meine Daten'!$H$21,IF(C12="Di",'meine Daten'!$H$22,IF(C12="Mi",'meine Daten'!$H$23,IF(C12="Do",'meine Daten'!$H$24,IF(C12="Fr",'meine Daten'!$H$25,IF(C12="Sa",'meine Daten'!$H$26,IF(C12="So",'meine Daten'!$H$27))))))))</f>
        <v>0</v>
      </c>
      <c r="E12" s="48" t="str">
        <f t="shared" si="0"/>
        <v/>
      </c>
      <c r="F12" s="12"/>
      <c r="G12" s="3"/>
      <c r="H12" s="4"/>
      <c r="I12" s="14">
        <f>H12-G12</f>
        <v>0</v>
      </c>
      <c r="J12" s="3"/>
      <c r="K12" s="4"/>
      <c r="L12" s="3"/>
      <c r="M12" s="4"/>
      <c r="N12" s="14">
        <f t="shared" ref="N12:N41" si="3">K12-J12+L12+M12</f>
        <v>0</v>
      </c>
      <c r="O12" s="16">
        <f t="shared" si="1"/>
        <v>0</v>
      </c>
      <c r="P12" s="45"/>
      <c r="Q12" s="110" t="str">
        <f t="shared" ref="Q12:Q41" si="4">IF(F12="Z",-(D12),IF(G12=""," ",IF(O12+P12&gt;D12,O12+P12-D12,IF(O12+P12&lt;D12,-(D12-O12-P12)," "))))</f>
        <v xml:space="preserve"> </v>
      </c>
      <c r="R12" s="140">
        <f>IF(ISERROR(VLOOKUP(B12,Feiertage!$B$5:$B$21,1,FALSE)),WEEKDAY(B12,2),"Feiertag")</f>
        <v>7</v>
      </c>
      <c r="S12" s="141">
        <f>S11+IF(F12="Z",-(#REF!*24),IF(G12="",0,(O12+P12-D12)*24))</f>
        <v>0</v>
      </c>
      <c r="T12" s="72"/>
      <c r="W12" s="232"/>
      <c r="X12" s="232"/>
      <c r="Y12" s="232"/>
      <c r="Z12" s="232"/>
    </row>
    <row r="13" spans="1:26">
      <c r="A13" s="22"/>
      <c r="B13" s="35">
        <f t="shared" ref="B13:B41" si="5">B12+1</f>
        <v>43648</v>
      </c>
      <c r="C13" s="33" t="str">
        <f t="shared" si="2"/>
        <v>Mo</v>
      </c>
      <c r="D13" s="14">
        <f>IF(OR(E13="F",F13="U",F13="AU"),'meine Daten'!$C$12,IF(C13="Mo",'meine Daten'!$H$21,IF(C13="Di",'meine Daten'!$H$22,IF(C13="Mi",'meine Daten'!$H$23,IF(C13="Do",'meine Daten'!$H$24,IF(C13="Fr",'meine Daten'!$H$25,IF(C13="Sa",'meine Daten'!$H$26,IF(C13="So",'meine Daten'!$H$27))))))))</f>
        <v>0.33333333333333331</v>
      </c>
      <c r="E13" s="48" t="str">
        <f t="shared" si="0"/>
        <v/>
      </c>
      <c r="F13" s="12"/>
      <c r="G13" s="3"/>
      <c r="H13" s="4"/>
      <c r="I13" s="14">
        <f t="shared" ref="I13:I41" si="6">H13-G13</f>
        <v>0</v>
      </c>
      <c r="J13" s="3"/>
      <c r="K13" s="4"/>
      <c r="L13" s="3"/>
      <c r="M13" s="4"/>
      <c r="N13" s="14">
        <f t="shared" si="3"/>
        <v>0</v>
      </c>
      <c r="O13" s="16">
        <f t="shared" si="1"/>
        <v>0</v>
      </c>
      <c r="P13" s="45"/>
      <c r="Q13" s="110" t="str">
        <f t="shared" si="4"/>
        <v xml:space="preserve"> </v>
      </c>
      <c r="R13" s="140">
        <f>IF(ISERROR(VLOOKUP(B13,Feiertage!$B$5:$B$21,1,FALSE)),WEEKDAY(B13,2),"Feiertag")</f>
        <v>1</v>
      </c>
      <c r="S13" s="141">
        <f>S12+IF(F13="Z",-(#REF!*24),IF(G13="",0,(O13+P13-D13)*24))</f>
        <v>0</v>
      </c>
      <c r="T13" s="72"/>
    </row>
    <row r="14" spans="1:26">
      <c r="A14" s="22"/>
      <c r="B14" s="35">
        <f t="shared" si="5"/>
        <v>43649</v>
      </c>
      <c r="C14" s="33" t="str">
        <f t="shared" si="2"/>
        <v>Di</v>
      </c>
      <c r="D14" s="14">
        <f>IF(OR(E14="F",F14="U",F14="AU"),'meine Daten'!$C$12,IF(C14="Mo",'meine Daten'!$H$21,IF(C14="Di",'meine Daten'!$H$22,IF(C14="Mi",'meine Daten'!$H$23,IF(C14="Do",'meine Daten'!$H$24,IF(C14="Fr",'meine Daten'!$H$25,IF(C14="Sa",'meine Daten'!$H$26,IF(C14="So",'meine Daten'!$H$27))))))))</f>
        <v>0.33333333333333331</v>
      </c>
      <c r="E14" s="48" t="str">
        <f t="shared" si="0"/>
        <v/>
      </c>
      <c r="F14" s="12"/>
      <c r="G14" s="3"/>
      <c r="H14" s="4"/>
      <c r="I14" s="14">
        <f t="shared" si="6"/>
        <v>0</v>
      </c>
      <c r="J14" s="3"/>
      <c r="K14" s="4"/>
      <c r="L14" s="3"/>
      <c r="M14" s="4"/>
      <c r="N14" s="14">
        <f t="shared" si="3"/>
        <v>0</v>
      </c>
      <c r="O14" s="16">
        <f t="shared" si="1"/>
        <v>0</v>
      </c>
      <c r="P14" s="45"/>
      <c r="Q14" s="110" t="str">
        <f t="shared" si="4"/>
        <v xml:space="preserve"> </v>
      </c>
      <c r="R14" s="140">
        <f>IF(ISERROR(VLOOKUP(B14,Feiertage!$B$5:$B$21,1,FALSE)),WEEKDAY(B14,2),"Feiertag")</f>
        <v>2</v>
      </c>
      <c r="S14" s="141">
        <f>S13+IF(F14="Z",-(#REF!*24),IF(G14="",0,(O14+P14-D14)*24))</f>
        <v>0</v>
      </c>
      <c r="T14" s="72"/>
    </row>
    <row r="15" spans="1:26">
      <c r="A15" s="22"/>
      <c r="B15" s="35">
        <f t="shared" si="5"/>
        <v>43650</v>
      </c>
      <c r="C15" s="33" t="str">
        <f t="shared" si="2"/>
        <v>Mi</v>
      </c>
      <c r="D15" s="14">
        <f>IF(OR(E15="F",F15="U",F15="AU"),'meine Daten'!$C$12,IF(C15="Mo",'meine Daten'!$H$21,IF(C15="Di",'meine Daten'!$H$22,IF(C15="Mi",'meine Daten'!$H$23,IF(C15="Do",'meine Daten'!$H$24,IF(C15="Fr",'meine Daten'!$H$25,IF(C15="Sa",'meine Daten'!$H$26,IF(C15="So",'meine Daten'!$H$27))))))))</f>
        <v>0.33333333333333331</v>
      </c>
      <c r="E15" s="48" t="str">
        <f t="shared" si="0"/>
        <v/>
      </c>
      <c r="F15" s="12"/>
      <c r="G15" s="3"/>
      <c r="H15" s="4"/>
      <c r="I15" s="14">
        <f t="shared" si="6"/>
        <v>0</v>
      </c>
      <c r="J15" s="3"/>
      <c r="K15" s="4"/>
      <c r="L15" s="3"/>
      <c r="M15" s="4"/>
      <c r="N15" s="14">
        <f t="shared" si="3"/>
        <v>0</v>
      </c>
      <c r="O15" s="16">
        <f t="shared" si="1"/>
        <v>0</v>
      </c>
      <c r="P15" s="45"/>
      <c r="Q15" s="110" t="str">
        <f t="shared" si="4"/>
        <v xml:space="preserve"> </v>
      </c>
      <c r="R15" s="140">
        <f>IF(ISERROR(VLOOKUP(B15,Feiertage!$B$5:$B$21,1,FALSE)),WEEKDAY(B15,2),"Feiertag")</f>
        <v>3</v>
      </c>
      <c r="S15" s="141">
        <f>S14+IF(F15="Z",-(#REF!*24),IF(G15="",0,(O15+P15-D15)*24))</f>
        <v>0</v>
      </c>
      <c r="T15" s="72"/>
    </row>
    <row r="16" spans="1:26">
      <c r="A16" s="22"/>
      <c r="B16" s="35">
        <f t="shared" si="5"/>
        <v>43651</v>
      </c>
      <c r="C16" s="33" t="str">
        <f t="shared" si="2"/>
        <v>Do</v>
      </c>
      <c r="D16" s="14">
        <f>IF(OR(E16="F",F16="U",F16="AU"),'meine Daten'!$C$12,IF(C16="Mo",'meine Daten'!$H$21,IF(C16="Di",'meine Daten'!$H$22,IF(C16="Mi",'meine Daten'!$H$23,IF(C16="Do",'meine Daten'!$H$24,IF(C16="Fr",'meine Daten'!$H$25,IF(C16="Sa",'meine Daten'!$H$26,IF(C16="So",'meine Daten'!$H$27))))))))</f>
        <v>0.33333333333333331</v>
      </c>
      <c r="E16" s="48" t="str">
        <f t="shared" si="0"/>
        <v/>
      </c>
      <c r="F16" s="12"/>
      <c r="G16" s="3"/>
      <c r="H16" s="4"/>
      <c r="I16" s="14">
        <f t="shared" si="6"/>
        <v>0</v>
      </c>
      <c r="J16" s="3"/>
      <c r="K16" s="4"/>
      <c r="L16" s="3"/>
      <c r="M16" s="4"/>
      <c r="N16" s="14">
        <f t="shared" si="3"/>
        <v>0</v>
      </c>
      <c r="O16" s="16">
        <f t="shared" si="1"/>
        <v>0</v>
      </c>
      <c r="P16" s="45"/>
      <c r="Q16" s="110" t="str">
        <f t="shared" si="4"/>
        <v xml:space="preserve"> </v>
      </c>
      <c r="R16" s="140">
        <f>IF(ISERROR(VLOOKUP(B16,Feiertage!$B$5:$B$21,1,FALSE)),WEEKDAY(B16,2),"Feiertag")</f>
        <v>4</v>
      </c>
      <c r="S16" s="141">
        <f>S15+IF(F16="Z",-(#REF!*24),IF(G16="",0,(O16+P16-D16)*24))</f>
        <v>0</v>
      </c>
      <c r="T16" s="72"/>
    </row>
    <row r="17" spans="1:20">
      <c r="A17" s="22"/>
      <c r="B17" s="35">
        <f t="shared" si="5"/>
        <v>43652</v>
      </c>
      <c r="C17" s="33" t="str">
        <f t="shared" si="2"/>
        <v>Fr</v>
      </c>
      <c r="D17" s="14">
        <f>IF(OR(E17="F",F17="U",F17="AU"),'meine Daten'!$C$12,IF(C17="Mo",'meine Daten'!$H$21,IF(C17="Di",'meine Daten'!$H$22,IF(C17="Mi",'meine Daten'!$H$23,IF(C17="Do",'meine Daten'!$H$24,IF(C17="Fr",'meine Daten'!$H$25,IF(C17="Sa",'meine Daten'!$H$26,IF(C17="So",'meine Daten'!$H$27))))))))</f>
        <v>0.33333333333333331</v>
      </c>
      <c r="E17" s="48" t="str">
        <f t="shared" si="0"/>
        <v/>
      </c>
      <c r="F17" s="12"/>
      <c r="G17" s="3"/>
      <c r="H17" s="4"/>
      <c r="I17" s="14">
        <f t="shared" si="6"/>
        <v>0</v>
      </c>
      <c r="J17" s="1"/>
      <c r="K17" s="2"/>
      <c r="L17" s="3"/>
      <c r="M17" s="4"/>
      <c r="N17" s="14">
        <f t="shared" si="3"/>
        <v>0</v>
      </c>
      <c r="O17" s="16">
        <f t="shared" si="1"/>
        <v>0</v>
      </c>
      <c r="P17" s="45"/>
      <c r="Q17" s="110" t="str">
        <f t="shared" si="4"/>
        <v xml:space="preserve"> </v>
      </c>
      <c r="R17" s="140">
        <f>IF(ISERROR(VLOOKUP(B17,Feiertage!$B$5:$B$21,1,FALSE)),WEEKDAY(B17,2),"Feiertag")</f>
        <v>5</v>
      </c>
      <c r="S17" s="141">
        <f>S16+IF(F17="Z",-(#REF!*24),IF(G17="",0,(O17+P17-D17)*24))</f>
        <v>0</v>
      </c>
      <c r="T17" s="72"/>
    </row>
    <row r="18" spans="1:20">
      <c r="A18" s="22"/>
      <c r="B18" s="35">
        <f t="shared" si="5"/>
        <v>43653</v>
      </c>
      <c r="C18" s="33" t="str">
        <f t="shared" si="2"/>
        <v>Sa</v>
      </c>
      <c r="D18" s="14">
        <f>IF(OR(E18="F",F18="U",F18="AU"),'meine Daten'!$C$12,IF(C18="Mo",'meine Daten'!$H$21,IF(C18="Di",'meine Daten'!$H$22,IF(C18="Mi",'meine Daten'!$H$23,IF(C18="Do",'meine Daten'!$H$24,IF(C18="Fr",'meine Daten'!$H$25,IF(C18="Sa",'meine Daten'!$H$26,IF(C18="So",'meine Daten'!$H$27))))))))</f>
        <v>0</v>
      </c>
      <c r="E18" s="48" t="str">
        <f t="shared" si="0"/>
        <v/>
      </c>
      <c r="F18" s="12"/>
      <c r="G18" s="3"/>
      <c r="H18" s="4"/>
      <c r="I18" s="14">
        <f t="shared" si="6"/>
        <v>0</v>
      </c>
      <c r="J18" s="3"/>
      <c r="K18" s="4"/>
      <c r="L18" s="3"/>
      <c r="M18" s="4"/>
      <c r="N18" s="14">
        <f t="shared" si="3"/>
        <v>0</v>
      </c>
      <c r="O18" s="16">
        <f t="shared" si="1"/>
        <v>0</v>
      </c>
      <c r="P18" s="45"/>
      <c r="Q18" s="110" t="str">
        <f t="shared" si="4"/>
        <v xml:space="preserve"> </v>
      </c>
      <c r="R18" s="140">
        <f>IF(ISERROR(VLOOKUP(B18,Feiertage!$B$5:$B$21,1,FALSE)),WEEKDAY(B18,2),"Feiertag")</f>
        <v>6</v>
      </c>
      <c r="S18" s="141">
        <f>S17+IF(F18="Z",-(#REF!*24),IF(G18="",0,(O18+P18-D18)*24))</f>
        <v>0</v>
      </c>
      <c r="T18" s="72"/>
    </row>
    <row r="19" spans="1:20">
      <c r="A19" s="22"/>
      <c r="B19" s="35">
        <f t="shared" si="5"/>
        <v>43654</v>
      </c>
      <c r="C19" s="33" t="str">
        <f t="shared" si="2"/>
        <v>So</v>
      </c>
      <c r="D19" s="14">
        <f>IF(OR(E19="F",F19="U",F19="AU"),'meine Daten'!$C$12,IF(C19="Mo",'meine Daten'!$H$21,IF(C19="Di",'meine Daten'!$H$22,IF(C19="Mi",'meine Daten'!$H$23,IF(C19="Do",'meine Daten'!$H$24,IF(C19="Fr",'meine Daten'!$H$25,IF(C19="Sa",'meine Daten'!$H$26,IF(C19="So",'meine Daten'!$H$27))))))))</f>
        <v>0</v>
      </c>
      <c r="E19" s="48" t="str">
        <f t="shared" si="0"/>
        <v/>
      </c>
      <c r="F19" s="12"/>
      <c r="G19" s="3"/>
      <c r="H19" s="4"/>
      <c r="I19" s="14">
        <f t="shared" si="6"/>
        <v>0</v>
      </c>
      <c r="J19" s="1"/>
      <c r="K19" s="2"/>
      <c r="L19" s="3"/>
      <c r="M19" s="4"/>
      <c r="N19" s="14">
        <f t="shared" si="3"/>
        <v>0</v>
      </c>
      <c r="O19" s="16">
        <f t="shared" si="1"/>
        <v>0</v>
      </c>
      <c r="P19" s="45"/>
      <c r="Q19" s="110" t="str">
        <f t="shared" si="4"/>
        <v xml:space="preserve"> </v>
      </c>
      <c r="R19" s="140">
        <f>IF(ISERROR(VLOOKUP(B19,Feiertage!$B$5:$B$21,1,FALSE)),WEEKDAY(B19,2),"Feiertag")</f>
        <v>7</v>
      </c>
      <c r="S19" s="141">
        <f>S18+IF(F19="Z",-(#REF!*24),IF(G19="",0,(O19+P19-D19)*24))</f>
        <v>0</v>
      </c>
      <c r="T19" s="72"/>
    </row>
    <row r="20" spans="1:20">
      <c r="A20" s="22"/>
      <c r="B20" s="35">
        <f t="shared" si="5"/>
        <v>43655</v>
      </c>
      <c r="C20" s="33" t="str">
        <f t="shared" si="2"/>
        <v>Mo</v>
      </c>
      <c r="D20" s="14">
        <f>IF(OR(E20="F",F20="U",F20="AU"),'meine Daten'!$C$12,IF(C20="Mo",'meine Daten'!$H$21,IF(C20="Di",'meine Daten'!$H$22,IF(C20="Mi",'meine Daten'!$H$23,IF(C20="Do",'meine Daten'!$H$24,IF(C20="Fr",'meine Daten'!$H$25,IF(C20="Sa",'meine Daten'!$H$26,IF(C20="So",'meine Daten'!$H$27))))))))</f>
        <v>0.33333333333333331</v>
      </c>
      <c r="E20" s="48" t="str">
        <f t="shared" si="0"/>
        <v/>
      </c>
      <c r="F20" s="12"/>
      <c r="G20" s="3"/>
      <c r="H20" s="4"/>
      <c r="I20" s="14">
        <f t="shared" si="6"/>
        <v>0</v>
      </c>
      <c r="J20" s="3"/>
      <c r="K20" s="4"/>
      <c r="L20" s="3"/>
      <c r="M20" s="4"/>
      <c r="N20" s="14">
        <f t="shared" si="3"/>
        <v>0</v>
      </c>
      <c r="O20" s="16">
        <f t="shared" si="1"/>
        <v>0</v>
      </c>
      <c r="P20" s="45"/>
      <c r="Q20" s="110" t="str">
        <f t="shared" si="4"/>
        <v xml:space="preserve"> </v>
      </c>
      <c r="R20" s="140">
        <f>IF(ISERROR(VLOOKUP(B20,Feiertage!$B$5:$B$21,1,FALSE)),WEEKDAY(B20,2),"Feiertag")</f>
        <v>1</v>
      </c>
      <c r="S20" s="141">
        <f>S19+IF(F20="Z",-(#REF!*24),IF(G20="",0,(O20+P20-D20)*24))</f>
        <v>0</v>
      </c>
      <c r="T20" s="72"/>
    </row>
    <row r="21" spans="1:20">
      <c r="A21" s="22"/>
      <c r="B21" s="35">
        <f t="shared" si="5"/>
        <v>43656</v>
      </c>
      <c r="C21" s="33" t="str">
        <f t="shared" si="2"/>
        <v>Di</v>
      </c>
      <c r="D21" s="14">
        <f>IF(OR(E21="F",F21="U",F21="AU"),'meine Daten'!$C$12,IF(C21="Mo",'meine Daten'!$H$21,IF(C21="Di",'meine Daten'!$H$22,IF(C21="Mi",'meine Daten'!$H$23,IF(C21="Do",'meine Daten'!$H$24,IF(C21="Fr",'meine Daten'!$H$25,IF(C21="Sa",'meine Daten'!$H$26,IF(C21="So",'meine Daten'!$H$27))))))))</f>
        <v>0.33333333333333331</v>
      </c>
      <c r="E21" s="48" t="str">
        <f t="shared" si="0"/>
        <v/>
      </c>
      <c r="F21" s="12"/>
      <c r="G21" s="3"/>
      <c r="H21" s="4"/>
      <c r="I21" s="14">
        <f t="shared" si="6"/>
        <v>0</v>
      </c>
      <c r="J21" s="3"/>
      <c r="K21" s="4"/>
      <c r="L21" s="3"/>
      <c r="M21" s="4"/>
      <c r="N21" s="14">
        <f t="shared" si="3"/>
        <v>0</v>
      </c>
      <c r="O21" s="16">
        <f t="shared" si="1"/>
        <v>0</v>
      </c>
      <c r="P21" s="45"/>
      <c r="Q21" s="110" t="str">
        <f t="shared" si="4"/>
        <v xml:space="preserve"> </v>
      </c>
      <c r="R21" s="140">
        <f>IF(ISERROR(VLOOKUP(B21,Feiertage!$B$5:$B$21,1,FALSE)),WEEKDAY(B21,2),"Feiertag")</f>
        <v>2</v>
      </c>
      <c r="S21" s="141">
        <f>S20+IF(F21="Z",-(#REF!*24),IF(G21="",0,(O21+P21-D21)*24))</f>
        <v>0</v>
      </c>
      <c r="T21" s="72"/>
    </row>
    <row r="22" spans="1:20">
      <c r="A22" s="22"/>
      <c r="B22" s="35">
        <f t="shared" si="5"/>
        <v>43657</v>
      </c>
      <c r="C22" s="33" t="str">
        <f t="shared" si="2"/>
        <v>Mi</v>
      </c>
      <c r="D22" s="14">
        <f>IF(OR(E22="F",F22="U",F22="AU"),'meine Daten'!$C$12,IF(C22="Mo",'meine Daten'!$H$21,IF(C22="Di",'meine Daten'!$H$22,IF(C22="Mi",'meine Daten'!$H$23,IF(C22="Do",'meine Daten'!$H$24,IF(C22="Fr",'meine Daten'!$H$25,IF(C22="Sa",'meine Daten'!$H$26,IF(C22="So",'meine Daten'!$H$27))))))))</f>
        <v>0.33333333333333331</v>
      </c>
      <c r="E22" s="48" t="str">
        <f t="shared" si="0"/>
        <v/>
      </c>
      <c r="F22" s="12"/>
      <c r="G22" s="3"/>
      <c r="H22" s="4"/>
      <c r="I22" s="14">
        <f t="shared" si="6"/>
        <v>0</v>
      </c>
      <c r="J22" s="3"/>
      <c r="K22" s="4"/>
      <c r="L22" s="3"/>
      <c r="M22" s="4"/>
      <c r="N22" s="14">
        <f t="shared" si="3"/>
        <v>0</v>
      </c>
      <c r="O22" s="16">
        <f t="shared" si="1"/>
        <v>0</v>
      </c>
      <c r="P22" s="45"/>
      <c r="Q22" s="110" t="str">
        <f t="shared" si="4"/>
        <v xml:space="preserve"> </v>
      </c>
      <c r="R22" s="140">
        <f>IF(ISERROR(VLOOKUP(B22,Feiertage!$B$5:$B$21,1,FALSE)),WEEKDAY(B22,2),"Feiertag")</f>
        <v>3</v>
      </c>
      <c r="S22" s="141">
        <f>S21+IF(F22="Z",-(#REF!*24),IF(G22="",0,(O22+P22-D22)*24))</f>
        <v>0</v>
      </c>
      <c r="T22" s="72"/>
    </row>
    <row r="23" spans="1:20">
      <c r="A23" s="22"/>
      <c r="B23" s="35">
        <f t="shared" si="5"/>
        <v>43658</v>
      </c>
      <c r="C23" s="33" t="str">
        <f t="shared" si="2"/>
        <v>Do</v>
      </c>
      <c r="D23" s="14">
        <f>IF(OR(E23="F",F23="U",F23="AU"),'meine Daten'!$C$12,IF(C23="Mo",'meine Daten'!$H$21,IF(C23="Di",'meine Daten'!$H$22,IF(C23="Mi",'meine Daten'!$H$23,IF(C23="Do",'meine Daten'!$H$24,IF(C23="Fr",'meine Daten'!$H$25,IF(C23="Sa",'meine Daten'!$H$26,IF(C23="So",'meine Daten'!$H$27))))))))</f>
        <v>0.33333333333333331</v>
      </c>
      <c r="E23" s="48" t="str">
        <f t="shared" si="0"/>
        <v/>
      </c>
      <c r="F23" s="12"/>
      <c r="G23" s="3"/>
      <c r="H23" s="4"/>
      <c r="I23" s="14">
        <f t="shared" si="6"/>
        <v>0</v>
      </c>
      <c r="J23" s="3"/>
      <c r="K23" s="4"/>
      <c r="L23" s="3"/>
      <c r="M23" s="4"/>
      <c r="N23" s="14">
        <f t="shared" si="3"/>
        <v>0</v>
      </c>
      <c r="O23" s="16">
        <f t="shared" si="1"/>
        <v>0</v>
      </c>
      <c r="P23" s="45"/>
      <c r="Q23" s="110" t="str">
        <f t="shared" si="4"/>
        <v xml:space="preserve"> </v>
      </c>
      <c r="R23" s="140">
        <f>IF(ISERROR(VLOOKUP(B23,Feiertage!$B$5:$B$21,1,FALSE)),WEEKDAY(B23,2),"Feiertag")</f>
        <v>4</v>
      </c>
      <c r="S23" s="141">
        <f>S22+IF(F23="Z",-(#REF!*24),IF(G23="",0,(O23+P23-D23)*24))</f>
        <v>0</v>
      </c>
      <c r="T23" s="72"/>
    </row>
    <row r="24" spans="1:20">
      <c r="A24" s="22"/>
      <c r="B24" s="35">
        <f t="shared" si="5"/>
        <v>43659</v>
      </c>
      <c r="C24" s="33" t="str">
        <f t="shared" si="2"/>
        <v>Fr</v>
      </c>
      <c r="D24" s="14">
        <f>IF(OR(E24="F",F24="U",F24="AU"),'meine Daten'!$C$12,IF(C24="Mo",'meine Daten'!$H$21,IF(C24="Di",'meine Daten'!$H$22,IF(C24="Mi",'meine Daten'!$H$23,IF(C24="Do",'meine Daten'!$H$24,IF(C24="Fr",'meine Daten'!$H$25,IF(C24="Sa",'meine Daten'!$H$26,IF(C24="So",'meine Daten'!$H$27))))))))</f>
        <v>0.33333333333333331</v>
      </c>
      <c r="E24" s="48" t="str">
        <f t="shared" si="0"/>
        <v/>
      </c>
      <c r="F24" s="12"/>
      <c r="G24" s="3"/>
      <c r="H24" s="4"/>
      <c r="I24" s="14">
        <f t="shared" si="6"/>
        <v>0</v>
      </c>
      <c r="J24" s="3"/>
      <c r="K24" s="4"/>
      <c r="L24" s="3"/>
      <c r="M24" s="8"/>
      <c r="N24" s="14">
        <f t="shared" si="3"/>
        <v>0</v>
      </c>
      <c r="O24" s="16">
        <f t="shared" si="1"/>
        <v>0</v>
      </c>
      <c r="P24" s="45"/>
      <c r="Q24" s="110" t="str">
        <f t="shared" si="4"/>
        <v xml:space="preserve"> </v>
      </c>
      <c r="R24" s="140">
        <f>IF(ISERROR(VLOOKUP(B24,Feiertage!$B$5:$B$21,1,FALSE)),WEEKDAY(B24,2),"Feiertag")</f>
        <v>5</v>
      </c>
      <c r="S24" s="141">
        <f>S23+IF(F24="Z",-(#REF!*24),IF(G24="",0,(O24+P24-D24)*24))</f>
        <v>0</v>
      </c>
      <c r="T24" s="72"/>
    </row>
    <row r="25" spans="1:20">
      <c r="A25" s="22"/>
      <c r="B25" s="35">
        <f t="shared" si="5"/>
        <v>43660</v>
      </c>
      <c r="C25" s="33" t="str">
        <f t="shared" si="2"/>
        <v>Sa</v>
      </c>
      <c r="D25" s="14">
        <f>IF(OR(E25="F",F25="U",F25="AU"),'meine Daten'!$C$12,IF(C25="Mo",'meine Daten'!$H$21,IF(C25="Di",'meine Daten'!$H$22,IF(C25="Mi",'meine Daten'!$H$23,IF(C25="Do",'meine Daten'!$H$24,IF(C25="Fr",'meine Daten'!$H$25,IF(C25="Sa",'meine Daten'!$H$26,IF(C25="So",'meine Daten'!$H$27))))))))</f>
        <v>0</v>
      </c>
      <c r="E25" s="48" t="str">
        <f t="shared" si="0"/>
        <v/>
      </c>
      <c r="F25" s="12"/>
      <c r="G25" s="3"/>
      <c r="H25" s="4"/>
      <c r="I25" s="14">
        <f t="shared" si="6"/>
        <v>0</v>
      </c>
      <c r="J25" s="3"/>
      <c r="K25" s="4"/>
      <c r="L25" s="3"/>
      <c r="M25" s="4"/>
      <c r="N25" s="14">
        <f t="shared" si="3"/>
        <v>0</v>
      </c>
      <c r="O25" s="16">
        <f t="shared" si="1"/>
        <v>0</v>
      </c>
      <c r="P25" s="45"/>
      <c r="Q25" s="110" t="str">
        <f t="shared" si="4"/>
        <v xml:space="preserve"> </v>
      </c>
      <c r="R25" s="140">
        <f>IF(ISERROR(VLOOKUP(B25,Feiertage!$B$5:$B$21,1,FALSE)),WEEKDAY(B25,2),"Feiertag")</f>
        <v>6</v>
      </c>
      <c r="S25" s="141">
        <f>S24+IF(F25="Z",-(#REF!*24),IF(G25="",0,(O25+P25-D25)*24))</f>
        <v>0</v>
      </c>
      <c r="T25" s="72"/>
    </row>
    <row r="26" spans="1:20">
      <c r="A26" s="22"/>
      <c r="B26" s="35">
        <f t="shared" si="5"/>
        <v>43661</v>
      </c>
      <c r="C26" s="33" t="str">
        <f t="shared" si="2"/>
        <v>So</v>
      </c>
      <c r="D26" s="14">
        <f>IF(OR(E26="F",F26="U",F26="AU"),'meine Daten'!$C$12,IF(C26="Mo",'meine Daten'!$H$21,IF(C26="Di",'meine Daten'!$H$22,IF(C26="Mi",'meine Daten'!$H$23,IF(C26="Do",'meine Daten'!$H$24,IF(C26="Fr",'meine Daten'!$H$25,IF(C26="Sa",'meine Daten'!$H$26,IF(C26="So",'meine Daten'!$H$27))))))))</f>
        <v>0</v>
      </c>
      <c r="E26" s="48" t="str">
        <f t="shared" si="0"/>
        <v/>
      </c>
      <c r="F26" s="12"/>
      <c r="G26" s="3"/>
      <c r="H26" s="4"/>
      <c r="I26" s="14">
        <f t="shared" si="6"/>
        <v>0</v>
      </c>
      <c r="J26" s="3"/>
      <c r="K26" s="4"/>
      <c r="L26" s="3"/>
      <c r="M26" s="4"/>
      <c r="N26" s="14">
        <f t="shared" si="3"/>
        <v>0</v>
      </c>
      <c r="O26" s="16">
        <f t="shared" si="1"/>
        <v>0</v>
      </c>
      <c r="P26" s="45"/>
      <c r="Q26" s="110" t="str">
        <f t="shared" si="4"/>
        <v xml:space="preserve"> </v>
      </c>
      <c r="R26" s="140">
        <f>IF(ISERROR(VLOOKUP(B26,Feiertage!$B$5:$B$21,1,FALSE)),WEEKDAY(B26,2),"Feiertag")</f>
        <v>7</v>
      </c>
      <c r="S26" s="141">
        <f>S25+IF(F26="Z",-(#REF!*24),IF(G26="",0,(O26+P26-D26)*24))</f>
        <v>0</v>
      </c>
      <c r="T26" s="72"/>
    </row>
    <row r="27" spans="1:20">
      <c r="A27" s="22"/>
      <c r="B27" s="35">
        <f t="shared" si="5"/>
        <v>43662</v>
      </c>
      <c r="C27" s="33" t="str">
        <f t="shared" si="2"/>
        <v>Mo</v>
      </c>
      <c r="D27" s="14">
        <f>IF(OR(E27="F",F27="U",F27="AU"),'meine Daten'!$C$12,IF(C27="Mo",'meine Daten'!$H$21,IF(C27="Di",'meine Daten'!$H$22,IF(C27="Mi",'meine Daten'!$H$23,IF(C27="Do",'meine Daten'!$H$24,IF(C27="Fr",'meine Daten'!$H$25,IF(C27="Sa",'meine Daten'!$H$26,IF(C27="So",'meine Daten'!$H$27))))))))</f>
        <v>0.33333333333333331</v>
      </c>
      <c r="E27" s="48" t="str">
        <f t="shared" si="0"/>
        <v/>
      </c>
      <c r="F27" s="12"/>
      <c r="G27" s="3"/>
      <c r="H27" s="4"/>
      <c r="I27" s="14">
        <f t="shared" si="6"/>
        <v>0</v>
      </c>
      <c r="J27" s="3"/>
      <c r="K27" s="4"/>
      <c r="L27" s="3"/>
      <c r="M27" s="4"/>
      <c r="N27" s="14">
        <f t="shared" si="3"/>
        <v>0</v>
      </c>
      <c r="O27" s="16">
        <f t="shared" si="1"/>
        <v>0</v>
      </c>
      <c r="P27" s="45"/>
      <c r="Q27" s="110" t="str">
        <f t="shared" si="4"/>
        <v xml:space="preserve"> </v>
      </c>
      <c r="R27" s="140">
        <f>IF(ISERROR(VLOOKUP(B27,Feiertage!$B$5:$B$21,1,FALSE)),WEEKDAY(B27,2),"Feiertag")</f>
        <v>1</v>
      </c>
      <c r="S27" s="141">
        <f>S26+IF(F27="Z",-(#REF!*24),IF(G27="",0,(O27+P27-D27)*24))</f>
        <v>0</v>
      </c>
      <c r="T27" s="72"/>
    </row>
    <row r="28" spans="1:20">
      <c r="A28" s="22"/>
      <c r="B28" s="35">
        <f t="shared" si="5"/>
        <v>43663</v>
      </c>
      <c r="C28" s="33" t="str">
        <f t="shared" si="2"/>
        <v>Di</v>
      </c>
      <c r="D28" s="14">
        <f>IF(OR(E28="F",F28="U",F28="AU"),'meine Daten'!$C$12,IF(C28="Mo",'meine Daten'!$H$21,IF(C28="Di",'meine Daten'!$H$22,IF(C28="Mi",'meine Daten'!$H$23,IF(C28="Do",'meine Daten'!$H$24,IF(C28="Fr",'meine Daten'!$H$25,IF(C28="Sa",'meine Daten'!$H$26,IF(C28="So",'meine Daten'!$H$27))))))))</f>
        <v>0.33333333333333331</v>
      </c>
      <c r="E28" s="48" t="str">
        <f t="shared" si="0"/>
        <v/>
      </c>
      <c r="F28" s="12"/>
      <c r="G28" s="3"/>
      <c r="H28" s="4"/>
      <c r="I28" s="14">
        <f t="shared" si="6"/>
        <v>0</v>
      </c>
      <c r="J28" s="3"/>
      <c r="K28" s="4"/>
      <c r="L28" s="3"/>
      <c r="M28" s="4"/>
      <c r="N28" s="14">
        <f t="shared" si="3"/>
        <v>0</v>
      </c>
      <c r="O28" s="16">
        <f t="shared" si="1"/>
        <v>0</v>
      </c>
      <c r="P28" s="45"/>
      <c r="Q28" s="110" t="str">
        <f t="shared" si="4"/>
        <v xml:space="preserve"> </v>
      </c>
      <c r="R28" s="140">
        <f>IF(ISERROR(VLOOKUP(B28,Feiertage!$B$5:$B$21,1,FALSE)),WEEKDAY(B28,2),"Feiertag")</f>
        <v>2</v>
      </c>
      <c r="S28" s="141">
        <f>S27+IF(F28="Z",-(#REF!*24),IF(G28="",0,(O28+P28-D28)*24))</f>
        <v>0</v>
      </c>
      <c r="T28" s="72"/>
    </row>
    <row r="29" spans="1:20">
      <c r="A29" s="22"/>
      <c r="B29" s="35">
        <f t="shared" si="5"/>
        <v>43664</v>
      </c>
      <c r="C29" s="33" t="str">
        <f t="shared" si="2"/>
        <v>Mi</v>
      </c>
      <c r="D29" s="14">
        <f>IF(OR(E29="F",F29="U",F29="AU"),'meine Daten'!$C$12,IF(C29="Mo",'meine Daten'!$H$21,IF(C29="Di",'meine Daten'!$H$22,IF(C29="Mi",'meine Daten'!$H$23,IF(C29="Do",'meine Daten'!$H$24,IF(C29="Fr",'meine Daten'!$H$25,IF(C29="Sa",'meine Daten'!$H$26,IF(C29="So",'meine Daten'!$H$27))))))))</f>
        <v>0.33333333333333331</v>
      </c>
      <c r="E29" s="48" t="str">
        <f t="shared" si="0"/>
        <v/>
      </c>
      <c r="F29" s="12"/>
      <c r="G29" s="11"/>
      <c r="H29" s="4"/>
      <c r="I29" s="14">
        <f t="shared" si="6"/>
        <v>0</v>
      </c>
      <c r="J29" s="11"/>
      <c r="K29" s="4"/>
      <c r="L29" s="3"/>
      <c r="M29" s="4"/>
      <c r="N29" s="14">
        <f t="shared" si="3"/>
        <v>0</v>
      </c>
      <c r="O29" s="16">
        <f t="shared" si="1"/>
        <v>0</v>
      </c>
      <c r="P29" s="45"/>
      <c r="Q29" s="110" t="str">
        <f t="shared" si="4"/>
        <v xml:space="preserve"> </v>
      </c>
      <c r="R29" s="140">
        <f>IF(ISERROR(VLOOKUP(B29,Feiertage!$B$5:$B$21,1,FALSE)),WEEKDAY(B29,2),"Feiertag")</f>
        <v>3</v>
      </c>
      <c r="S29" s="141">
        <f>S28+IF(F29="Z",-(#REF!*24),IF(G29="",0,(O29+P29-D29)*24))</f>
        <v>0</v>
      </c>
      <c r="T29" s="72"/>
    </row>
    <row r="30" spans="1:20">
      <c r="A30" s="22"/>
      <c r="B30" s="35">
        <f t="shared" si="5"/>
        <v>43665</v>
      </c>
      <c r="C30" s="33" t="str">
        <f t="shared" si="2"/>
        <v>Do</v>
      </c>
      <c r="D30" s="14">
        <f>IF(OR(E30="F",F30="U",F30="AU"),'meine Daten'!$C$12,IF(C30="Mo",'meine Daten'!$H$21,IF(C30="Di",'meine Daten'!$H$22,IF(C30="Mi",'meine Daten'!$H$23,IF(C30="Do",'meine Daten'!$H$24,IF(C30="Fr",'meine Daten'!$H$25,IF(C30="Sa",'meine Daten'!$H$26,IF(C30="So",'meine Daten'!$H$27))))))))</f>
        <v>0.33333333333333331</v>
      </c>
      <c r="E30" s="48" t="str">
        <f t="shared" si="0"/>
        <v/>
      </c>
      <c r="F30" s="12"/>
      <c r="G30" s="11"/>
      <c r="H30" s="4"/>
      <c r="I30" s="14">
        <f t="shared" si="6"/>
        <v>0</v>
      </c>
      <c r="J30" s="11"/>
      <c r="K30" s="4"/>
      <c r="L30" s="3"/>
      <c r="M30" s="4"/>
      <c r="N30" s="14">
        <f t="shared" si="3"/>
        <v>0</v>
      </c>
      <c r="O30" s="16">
        <f t="shared" si="1"/>
        <v>0</v>
      </c>
      <c r="P30" s="45"/>
      <c r="Q30" s="110" t="str">
        <f t="shared" si="4"/>
        <v xml:space="preserve"> </v>
      </c>
      <c r="R30" s="140">
        <f>IF(ISERROR(VLOOKUP(B30,Feiertage!$B$5:$B$21,1,FALSE)),WEEKDAY(B30,2),"Feiertag")</f>
        <v>4</v>
      </c>
      <c r="S30" s="141">
        <f>S29+IF(F30="Z",-(#REF!*24),IF(G30="",0,(O30+P30-D30)*24))</f>
        <v>0</v>
      </c>
      <c r="T30" s="72"/>
    </row>
    <row r="31" spans="1:20">
      <c r="A31" s="22"/>
      <c r="B31" s="35">
        <f t="shared" si="5"/>
        <v>43666</v>
      </c>
      <c r="C31" s="33" t="str">
        <f t="shared" si="2"/>
        <v>Fr</v>
      </c>
      <c r="D31" s="14">
        <f>IF(OR(E31="F",F31="U",F31="AU"),'meine Daten'!$C$12,IF(C31="Mo",'meine Daten'!$H$21,IF(C31="Di",'meine Daten'!$H$22,IF(C31="Mi",'meine Daten'!$H$23,IF(C31="Do",'meine Daten'!$H$24,IF(C31="Fr",'meine Daten'!$H$25,IF(C31="Sa",'meine Daten'!$H$26,IF(C31="So",'meine Daten'!$H$27))))))))</f>
        <v>0.33333333333333331</v>
      </c>
      <c r="E31" s="48" t="str">
        <f t="shared" si="0"/>
        <v/>
      </c>
      <c r="F31" s="12"/>
      <c r="G31" s="11"/>
      <c r="H31" s="4"/>
      <c r="I31" s="14">
        <f t="shared" si="6"/>
        <v>0</v>
      </c>
      <c r="J31" s="11"/>
      <c r="K31" s="4"/>
      <c r="L31" s="3"/>
      <c r="M31" s="4"/>
      <c r="N31" s="14">
        <f t="shared" si="3"/>
        <v>0</v>
      </c>
      <c r="O31" s="16">
        <f t="shared" si="1"/>
        <v>0</v>
      </c>
      <c r="P31" s="45"/>
      <c r="Q31" s="110" t="str">
        <f t="shared" si="4"/>
        <v xml:space="preserve"> </v>
      </c>
      <c r="R31" s="140">
        <f>IF(ISERROR(VLOOKUP(B31,Feiertage!$B$5:$B$21,1,FALSE)),WEEKDAY(B31,2),"Feiertag")</f>
        <v>5</v>
      </c>
      <c r="S31" s="141">
        <f>S30+IF(F31="Z",-(#REF!*24),IF(G31="",0,(O31+P31-D31)*24))</f>
        <v>0</v>
      </c>
      <c r="T31" s="72"/>
    </row>
    <row r="32" spans="1:20">
      <c r="A32" s="22"/>
      <c r="B32" s="35">
        <f t="shared" si="5"/>
        <v>43667</v>
      </c>
      <c r="C32" s="33" t="str">
        <f t="shared" si="2"/>
        <v>Sa</v>
      </c>
      <c r="D32" s="14">
        <f>IF(OR(E32="F",F32="U",F32="AU"),'meine Daten'!$C$12,IF(C32="Mo",'meine Daten'!$H$21,IF(C32="Di",'meine Daten'!$H$22,IF(C32="Mi",'meine Daten'!$H$23,IF(C32="Do",'meine Daten'!$H$24,IF(C32="Fr",'meine Daten'!$H$25,IF(C32="Sa",'meine Daten'!$H$26,IF(C32="So",'meine Daten'!$H$27))))))))</f>
        <v>0</v>
      </c>
      <c r="E32" s="48" t="str">
        <f t="shared" si="0"/>
        <v/>
      </c>
      <c r="F32" s="12"/>
      <c r="G32" s="11"/>
      <c r="H32" s="4"/>
      <c r="I32" s="14">
        <f t="shared" si="6"/>
        <v>0</v>
      </c>
      <c r="J32" s="11"/>
      <c r="K32" s="4"/>
      <c r="L32" s="3"/>
      <c r="M32" s="4"/>
      <c r="N32" s="14">
        <f t="shared" si="3"/>
        <v>0</v>
      </c>
      <c r="O32" s="16">
        <f t="shared" si="1"/>
        <v>0</v>
      </c>
      <c r="P32" s="45"/>
      <c r="Q32" s="110" t="str">
        <f t="shared" si="4"/>
        <v xml:space="preserve"> </v>
      </c>
      <c r="R32" s="140">
        <f>IF(ISERROR(VLOOKUP(B32,Feiertage!$B$5:$B$21,1,FALSE)),WEEKDAY(B32,2),"Feiertag")</f>
        <v>6</v>
      </c>
      <c r="S32" s="141">
        <f>S31+IF(F32="Z",-(#REF!*24),IF(G32="",0,(O32+P32-D32)*24))</f>
        <v>0</v>
      </c>
      <c r="T32" s="72"/>
    </row>
    <row r="33" spans="1:26">
      <c r="A33" s="22"/>
      <c r="B33" s="35">
        <f t="shared" si="5"/>
        <v>43668</v>
      </c>
      <c r="C33" s="33" t="str">
        <f t="shared" si="2"/>
        <v>So</v>
      </c>
      <c r="D33" s="14">
        <f>IF(OR(E33="F",F33="U",F33="AU"),'meine Daten'!$C$12,IF(C33="Mo",'meine Daten'!$H$21,IF(C33="Di",'meine Daten'!$H$22,IF(C33="Mi",'meine Daten'!$H$23,IF(C33="Do",'meine Daten'!$H$24,IF(C33="Fr",'meine Daten'!$H$25,IF(C33="Sa",'meine Daten'!$H$26,IF(C33="So",'meine Daten'!$H$27))))))))</f>
        <v>0</v>
      </c>
      <c r="E33" s="48" t="str">
        <f t="shared" si="0"/>
        <v/>
      </c>
      <c r="F33" s="12"/>
      <c r="G33" s="11"/>
      <c r="H33" s="4"/>
      <c r="I33" s="14">
        <f t="shared" si="6"/>
        <v>0</v>
      </c>
      <c r="J33" s="11"/>
      <c r="K33" s="4"/>
      <c r="L33" s="3"/>
      <c r="M33" s="4"/>
      <c r="N33" s="14">
        <f t="shared" si="3"/>
        <v>0</v>
      </c>
      <c r="O33" s="16">
        <f t="shared" si="1"/>
        <v>0</v>
      </c>
      <c r="P33" s="45"/>
      <c r="Q33" s="110" t="str">
        <f t="shared" si="4"/>
        <v xml:space="preserve"> </v>
      </c>
      <c r="R33" s="140">
        <f>IF(ISERROR(VLOOKUP(B33,Feiertage!$B$5:$B$21,1,FALSE)),WEEKDAY(B33,2),"Feiertag")</f>
        <v>7</v>
      </c>
      <c r="S33" s="141">
        <f>S32+IF(F33="Z",-(#REF!*24),IF(G33="",0,(O33+P33-D33)*24))</f>
        <v>0</v>
      </c>
      <c r="T33" s="72"/>
      <c r="V33" s="168"/>
    </row>
    <row r="34" spans="1:26">
      <c r="A34" s="22"/>
      <c r="B34" s="35">
        <f t="shared" si="5"/>
        <v>43669</v>
      </c>
      <c r="C34" s="33" t="str">
        <f t="shared" si="2"/>
        <v>Mo</v>
      </c>
      <c r="D34" s="14">
        <f>IF(OR(E34="F",F34="U",F34="AU"),'meine Daten'!$C$12,IF(C34="Mo",'meine Daten'!$H$21,IF(C34="Di",'meine Daten'!$H$22,IF(C34="Mi",'meine Daten'!$H$23,IF(C34="Do",'meine Daten'!$H$24,IF(C34="Fr",'meine Daten'!$H$25,IF(C34="Sa",'meine Daten'!$H$26,IF(C34="So",'meine Daten'!$H$27))))))))</f>
        <v>0.33333333333333331</v>
      </c>
      <c r="E34" s="48" t="str">
        <f t="shared" si="0"/>
        <v/>
      </c>
      <c r="F34" s="12"/>
      <c r="G34" s="11"/>
      <c r="H34" s="4"/>
      <c r="I34" s="14">
        <f t="shared" si="6"/>
        <v>0</v>
      </c>
      <c r="J34" s="11"/>
      <c r="K34" s="4"/>
      <c r="L34" s="3"/>
      <c r="M34" s="4"/>
      <c r="N34" s="14">
        <f t="shared" si="3"/>
        <v>0</v>
      </c>
      <c r="O34" s="16">
        <f t="shared" si="1"/>
        <v>0</v>
      </c>
      <c r="P34" s="45"/>
      <c r="Q34" s="110" t="str">
        <f t="shared" si="4"/>
        <v xml:space="preserve"> </v>
      </c>
      <c r="R34" s="140">
        <f>IF(ISERROR(VLOOKUP(B34,Feiertage!$B$5:$B$21,1,FALSE)),WEEKDAY(B34,2),"Feiertag")</f>
        <v>1</v>
      </c>
      <c r="S34" s="141">
        <f>S33+IF(F34="Z",-(#REF!*24),IF(G34="",0,(O34+P34-D34)*24))</f>
        <v>0</v>
      </c>
      <c r="T34" s="72"/>
      <c r="V34" s="169"/>
    </row>
    <row r="35" spans="1:26">
      <c r="A35" s="22"/>
      <c r="B35" s="35">
        <f t="shared" si="5"/>
        <v>43670</v>
      </c>
      <c r="C35" s="33" t="str">
        <f t="shared" si="2"/>
        <v>Di</v>
      </c>
      <c r="D35" s="14">
        <f>IF(OR(E35="F",F35="U",F35="AU"),'meine Daten'!$C$12,IF(C35="Mo",'meine Daten'!$H$21,IF(C35="Di",'meine Daten'!$H$22,IF(C35="Mi",'meine Daten'!$H$23,IF(C35="Do",'meine Daten'!$H$24,IF(C35="Fr",'meine Daten'!$H$25,IF(C35="Sa",'meine Daten'!$H$26,IF(C35="So",'meine Daten'!$H$27))))))))</f>
        <v>0.33333333333333331</v>
      </c>
      <c r="E35" s="48" t="str">
        <f t="shared" si="0"/>
        <v/>
      </c>
      <c r="F35" s="12"/>
      <c r="G35" s="11"/>
      <c r="H35" s="4"/>
      <c r="I35" s="14">
        <f t="shared" si="6"/>
        <v>0</v>
      </c>
      <c r="J35" s="11"/>
      <c r="K35" s="4"/>
      <c r="L35" s="3"/>
      <c r="M35" s="4"/>
      <c r="N35" s="14">
        <f t="shared" si="3"/>
        <v>0</v>
      </c>
      <c r="O35" s="16">
        <f t="shared" si="1"/>
        <v>0</v>
      </c>
      <c r="P35" s="45"/>
      <c r="Q35" s="110" t="str">
        <f t="shared" si="4"/>
        <v xml:space="preserve"> </v>
      </c>
      <c r="R35" s="140">
        <f>IF(ISERROR(VLOOKUP(B35,Feiertage!$B$5:$B$21,1,FALSE)),WEEKDAY(B35,2),"Feiertag")</f>
        <v>2</v>
      </c>
      <c r="S35" s="141">
        <f>S34+IF(F35="Z",-(#REF!*24),IF(G35="",0,(O35+P35-D35)*24))</f>
        <v>0</v>
      </c>
      <c r="T35" s="72"/>
    </row>
    <row r="36" spans="1:26">
      <c r="A36" s="22"/>
      <c r="B36" s="35">
        <f t="shared" si="5"/>
        <v>43671</v>
      </c>
      <c r="C36" s="33" t="str">
        <f t="shared" si="2"/>
        <v>Mi</v>
      </c>
      <c r="D36" s="14">
        <f>IF(OR(E36="F",F36="U",F36="AU"),'meine Daten'!$C$12,IF(C36="Mo",'meine Daten'!$H$21,IF(C36="Di",'meine Daten'!$H$22,IF(C36="Mi",'meine Daten'!$H$23,IF(C36="Do",'meine Daten'!$H$24,IF(C36="Fr",'meine Daten'!$H$25,IF(C36="Sa",'meine Daten'!$H$26,IF(C36="So",'meine Daten'!$H$27))))))))</f>
        <v>0.33333333333333331</v>
      </c>
      <c r="E36" s="48" t="str">
        <f t="shared" si="0"/>
        <v/>
      </c>
      <c r="F36" s="12"/>
      <c r="G36" s="11"/>
      <c r="H36" s="4"/>
      <c r="I36" s="14">
        <f t="shared" si="6"/>
        <v>0</v>
      </c>
      <c r="J36" s="11"/>
      <c r="K36" s="4"/>
      <c r="L36" s="3"/>
      <c r="M36" s="4"/>
      <c r="N36" s="14">
        <f t="shared" si="3"/>
        <v>0</v>
      </c>
      <c r="O36" s="16">
        <f t="shared" si="1"/>
        <v>0</v>
      </c>
      <c r="P36" s="45"/>
      <c r="Q36" s="110" t="str">
        <f t="shared" si="4"/>
        <v xml:space="preserve"> </v>
      </c>
      <c r="R36" s="140">
        <f>IF(ISERROR(VLOOKUP(B36,Feiertage!$B$5:$B$21,1,FALSE)),WEEKDAY(B36,2),"Feiertag")</f>
        <v>3</v>
      </c>
      <c r="S36" s="141">
        <f>S35+IF(F36="Z",-(#REF!*24),IF(G36="",0,(O36+P36-D36)*24))</f>
        <v>0</v>
      </c>
      <c r="T36" s="72"/>
    </row>
    <row r="37" spans="1:26">
      <c r="A37" s="22"/>
      <c r="B37" s="35">
        <f t="shared" si="5"/>
        <v>43672</v>
      </c>
      <c r="C37" s="33" t="str">
        <f t="shared" si="2"/>
        <v>Do</v>
      </c>
      <c r="D37" s="14">
        <f>IF(OR(E37="F",F37="U",F37="AU"),'meine Daten'!$C$12,IF(C37="Mo",'meine Daten'!$H$21,IF(C37="Di",'meine Daten'!$H$22,IF(C37="Mi",'meine Daten'!$H$23,IF(C37="Do",'meine Daten'!$H$24,IF(C37="Fr",'meine Daten'!$H$25,IF(C37="Sa",'meine Daten'!$H$26,IF(C37="So",'meine Daten'!$H$27))))))))</f>
        <v>0.33333333333333331</v>
      </c>
      <c r="E37" s="48" t="str">
        <f t="shared" si="0"/>
        <v/>
      </c>
      <c r="F37" s="12"/>
      <c r="G37" s="11"/>
      <c r="H37" s="4"/>
      <c r="I37" s="14">
        <f t="shared" si="6"/>
        <v>0</v>
      </c>
      <c r="J37" s="11"/>
      <c r="K37" s="4"/>
      <c r="L37" s="3"/>
      <c r="M37" s="4"/>
      <c r="N37" s="14">
        <f t="shared" si="3"/>
        <v>0</v>
      </c>
      <c r="O37" s="16">
        <f t="shared" si="1"/>
        <v>0</v>
      </c>
      <c r="P37" s="45"/>
      <c r="Q37" s="110" t="str">
        <f t="shared" si="4"/>
        <v xml:space="preserve"> </v>
      </c>
      <c r="R37" s="140">
        <f>IF(ISERROR(VLOOKUP(B37,Feiertage!$B$5:$B$21,1,FALSE)),WEEKDAY(B37,2),"Feiertag")</f>
        <v>4</v>
      </c>
      <c r="S37" s="141">
        <f>S36+IF(F37="Z",-(#REF!*24),IF(G37="",0,(O37+P37-D37)*24))</f>
        <v>0</v>
      </c>
      <c r="T37" s="72"/>
    </row>
    <row r="38" spans="1:26">
      <c r="A38" s="22"/>
      <c r="B38" s="35">
        <f t="shared" si="5"/>
        <v>43673</v>
      </c>
      <c r="C38" s="33" t="str">
        <f t="shared" si="2"/>
        <v>Fr</v>
      </c>
      <c r="D38" s="14">
        <f>IF(OR(E38="F",F38="U",F38="AU"),'meine Daten'!$C$12,IF(C38="Mo",'meine Daten'!$H$21,IF(C38="Di",'meine Daten'!$H$22,IF(C38="Mi",'meine Daten'!$H$23,IF(C38="Do",'meine Daten'!$H$24,IF(C38="Fr",'meine Daten'!$H$25,IF(C38="Sa",'meine Daten'!$H$26,IF(C38="So",'meine Daten'!$H$27))))))))</f>
        <v>0.33333333333333331</v>
      </c>
      <c r="E38" s="48" t="str">
        <f t="shared" si="0"/>
        <v/>
      </c>
      <c r="F38" s="12"/>
      <c r="G38" s="11"/>
      <c r="H38" s="4"/>
      <c r="I38" s="14">
        <f t="shared" si="6"/>
        <v>0</v>
      </c>
      <c r="J38" s="11"/>
      <c r="K38" s="4"/>
      <c r="L38" s="3"/>
      <c r="M38" s="4"/>
      <c r="N38" s="14">
        <f t="shared" si="3"/>
        <v>0</v>
      </c>
      <c r="O38" s="16">
        <f t="shared" si="1"/>
        <v>0</v>
      </c>
      <c r="P38" s="45"/>
      <c r="Q38" s="110" t="str">
        <f t="shared" si="4"/>
        <v xml:space="preserve"> </v>
      </c>
      <c r="R38" s="140">
        <f>IF(ISERROR(VLOOKUP(B38,Feiertage!$B$5:$B$21,1,FALSE)),WEEKDAY(B38,2),"Feiertag")</f>
        <v>5</v>
      </c>
      <c r="S38" s="141">
        <f>S37+IF(F38="Z",-(#REF!*24),IF(G38="",0,(O38+P38-D38)*24))</f>
        <v>0</v>
      </c>
      <c r="T38" s="72"/>
      <c r="V38" s="64" t="s">
        <v>25</v>
      </c>
    </row>
    <row r="39" spans="1:26">
      <c r="A39" s="22"/>
      <c r="B39" s="35">
        <f t="shared" si="5"/>
        <v>43674</v>
      </c>
      <c r="C39" s="33" t="str">
        <f t="shared" si="2"/>
        <v>Sa</v>
      </c>
      <c r="D39" s="14">
        <f>IF(OR(E39="F",F39="U",F39="AU"),'meine Daten'!$C$12,IF(C39="Mo",'meine Daten'!$H$21,IF(C39="Di",'meine Daten'!$H$22,IF(C39="Mi",'meine Daten'!$H$23,IF(C39="Do",'meine Daten'!$H$24,IF(C39="Fr",'meine Daten'!$H$25,IF(C39="Sa",'meine Daten'!$H$26,IF(C39="So",'meine Daten'!$H$27))))))))</f>
        <v>0</v>
      </c>
      <c r="E39" s="48" t="str">
        <f t="shared" si="0"/>
        <v/>
      </c>
      <c r="F39" s="12"/>
      <c r="G39" s="11"/>
      <c r="H39" s="4"/>
      <c r="I39" s="14">
        <f t="shared" si="6"/>
        <v>0</v>
      </c>
      <c r="J39" s="11"/>
      <c r="K39" s="4"/>
      <c r="L39" s="3"/>
      <c r="M39" s="4"/>
      <c r="N39" s="14">
        <f t="shared" si="3"/>
        <v>0</v>
      </c>
      <c r="O39" s="16">
        <f t="shared" si="1"/>
        <v>0</v>
      </c>
      <c r="P39" s="45"/>
      <c r="Q39" s="110" t="str">
        <f t="shared" si="4"/>
        <v xml:space="preserve"> </v>
      </c>
      <c r="R39" s="140">
        <f>IF(ISERROR(VLOOKUP(B39,Feiertage!$B$5:$B$21,1,FALSE)),WEEKDAY(B39,2),"Feiertag")</f>
        <v>6</v>
      </c>
      <c r="S39" s="141">
        <f>S38+IF(F39="Z",-(#REF!*24),IF(G39="",0,(O39+P39-D39)*24))</f>
        <v>0</v>
      </c>
      <c r="T39" s="72"/>
      <c r="V39" s="64" t="s">
        <v>26</v>
      </c>
      <c r="W39" s="65"/>
      <c r="X39" s="24"/>
      <c r="Y39" s="24"/>
    </row>
    <row r="40" spans="1:26">
      <c r="A40" s="22"/>
      <c r="B40" s="35">
        <f t="shared" si="5"/>
        <v>43675</v>
      </c>
      <c r="C40" s="33" t="str">
        <f t="shared" si="2"/>
        <v>So</v>
      </c>
      <c r="D40" s="14">
        <f>IF(OR(E40="F",F40="U",F40="AU"),'meine Daten'!$C$12,IF(C40="Mo",'meine Daten'!$H$21,IF(C40="Di",'meine Daten'!$H$22,IF(C40="Mi",'meine Daten'!$H$23,IF(C40="Do",'meine Daten'!$H$24,IF(C40="Fr",'meine Daten'!$H$25,IF(C40="Sa",'meine Daten'!$H$26,IF(C40="So",'meine Daten'!$H$27))))))))</f>
        <v>0</v>
      </c>
      <c r="E40" s="48" t="str">
        <f t="shared" si="0"/>
        <v/>
      </c>
      <c r="F40" s="12"/>
      <c r="G40" s="11"/>
      <c r="H40" s="4"/>
      <c r="I40" s="14">
        <f t="shared" si="6"/>
        <v>0</v>
      </c>
      <c r="J40" s="11"/>
      <c r="K40" s="9"/>
      <c r="L40" s="3"/>
      <c r="M40" s="4"/>
      <c r="N40" s="14">
        <f t="shared" si="3"/>
        <v>0</v>
      </c>
      <c r="O40" s="16">
        <f t="shared" si="1"/>
        <v>0</v>
      </c>
      <c r="P40" s="45"/>
      <c r="Q40" s="110" t="str">
        <f t="shared" si="4"/>
        <v xml:space="preserve"> </v>
      </c>
      <c r="R40" s="140">
        <f>IF(ISERROR(VLOOKUP(B40,Feiertage!$B$5:$B$21,1,FALSE)),WEEKDAY(B40,2),"Feiertag")</f>
        <v>7</v>
      </c>
      <c r="S40" s="141">
        <f>S39+IF(F40="Z",-(#REF!*24),IF(G40="",0,(O40+P40-D40)*24))</f>
        <v>0</v>
      </c>
      <c r="T40" s="73"/>
      <c r="V40" s="65"/>
      <c r="W40" s="65"/>
      <c r="X40" s="65"/>
      <c r="Y40" s="22"/>
    </row>
    <row r="41" spans="1:26" ht="15.75" thickBot="1">
      <c r="A41" s="22"/>
      <c r="B41" s="36">
        <f t="shared" si="5"/>
        <v>43676</v>
      </c>
      <c r="C41" s="34" t="str">
        <f t="shared" si="2"/>
        <v>Mo</v>
      </c>
      <c r="D41" s="15">
        <f>IF(OR(E41="F",F41="U",F41="AU"),'meine Daten'!$C$12,IF(C41="Mo",'meine Daten'!$H$21,IF(C41="Di",'meine Daten'!$H$22,IF(C41="Mi",'meine Daten'!$H$23,IF(C41="Do",'meine Daten'!$H$24,IF(C41="Fr",'meine Daten'!$H$25,IF(C41="Sa",'meine Daten'!$H$26,IF(C41="So",'meine Daten'!$H$27))))))))</f>
        <v>0.33333333333333331</v>
      </c>
      <c r="E41" s="49"/>
      <c r="F41" s="13"/>
      <c r="G41" s="5"/>
      <c r="H41" s="6"/>
      <c r="I41" s="15">
        <f t="shared" si="6"/>
        <v>0</v>
      </c>
      <c r="J41" s="5"/>
      <c r="K41" s="6"/>
      <c r="L41" s="10"/>
      <c r="M41" s="6"/>
      <c r="N41" s="100">
        <f t="shared" si="3"/>
        <v>0</v>
      </c>
      <c r="O41" s="75">
        <f t="shared" si="1"/>
        <v>0</v>
      </c>
      <c r="P41" s="46"/>
      <c r="Q41" s="110" t="str">
        <f t="shared" si="4"/>
        <v xml:space="preserve"> </v>
      </c>
      <c r="R41" s="140">
        <f>IF(ISERROR(VLOOKUP(B41,Feiertage!$B$5:$B$21,1,FALSE)),WEEKDAY(B41,2),"Feiertag")</f>
        <v>1</v>
      </c>
      <c r="S41" s="141">
        <f>S40+IF(F41="Z",-(#REF!*24),IF(G41="",0,(O41+P41-D41)*24))</f>
        <v>0</v>
      </c>
      <c r="T41" s="74"/>
      <c r="U41" s="64"/>
      <c r="V41" s="65"/>
      <c r="W41" s="65"/>
      <c r="X41" s="65"/>
      <c r="Y41" s="22"/>
    </row>
    <row r="42" spans="1:26" ht="15.75" customHeight="1" thickBot="1">
      <c r="A42" s="22"/>
      <c r="B42" s="170"/>
      <c r="C42" s="157"/>
      <c r="D42" s="157"/>
      <c r="E42" s="157"/>
      <c r="F42" s="146">
        <f>COUNTIF(F13:F41,"U")+COUNTIF(F13:F41,"Z")+COUNTIF(F13:F41,AU)</f>
        <v>0</v>
      </c>
      <c r="G42" s="146">
        <f>IF(SUM(G13:G41)&lt;=0,0,1)</f>
        <v>0</v>
      </c>
      <c r="H42" s="23"/>
      <c r="I42" s="23"/>
      <c r="J42" s="23"/>
      <c r="K42" s="23"/>
      <c r="L42" s="23"/>
      <c r="M42" s="23"/>
      <c r="N42" s="17"/>
      <c r="P42" s="44"/>
      <c r="Q42" s="134">
        <f>SUM(Q11:Q41)</f>
        <v>0</v>
      </c>
      <c r="R42" s="63"/>
      <c r="S42"/>
    </row>
    <row r="43" spans="1:26" ht="15.75" thickBot="1">
      <c r="A43" s="22"/>
      <c r="B43" s="170"/>
      <c r="C43" s="157"/>
      <c r="D43" s="157"/>
      <c r="E43" s="157"/>
      <c r="F43" s="23"/>
      <c r="G43" s="23"/>
      <c r="H43" s="23"/>
      <c r="I43" s="23"/>
      <c r="J43" s="23"/>
      <c r="K43" s="23"/>
      <c r="L43" s="23"/>
      <c r="M43" s="23"/>
      <c r="N43" s="130" t="s">
        <v>89</v>
      </c>
      <c r="O43" s="131"/>
      <c r="P43" s="132"/>
      <c r="Q43" s="133" t="str">
        <f>IF(F42+G42=0,"",SUM(Q11:Q41))</f>
        <v/>
      </c>
      <c r="R43" s="63"/>
      <c r="S43"/>
      <c r="U43" s="225"/>
      <c r="V43" s="230"/>
      <c r="W43" s="24"/>
      <c r="X43" s="24"/>
      <c r="Y43" s="24"/>
    </row>
    <row r="44" spans="1:26" ht="15.75" thickBot="1">
      <c r="A44" s="22"/>
      <c r="B44" s="64"/>
      <c r="C44" s="65"/>
      <c r="D44" s="65"/>
      <c r="E44" s="65"/>
      <c r="F44" s="24"/>
      <c r="G44" s="24"/>
      <c r="H44" s="24"/>
      <c r="I44" s="24"/>
      <c r="J44" s="24"/>
      <c r="K44" s="24"/>
      <c r="L44" s="24"/>
      <c r="M44" s="24"/>
      <c r="N44" s="171" t="s">
        <v>53</v>
      </c>
      <c r="O44" s="171"/>
      <c r="P44" s="132"/>
      <c r="Q44" s="133" t="str">
        <f>IF(OR(Q10="",Q43=""),"",Q10+Q43)</f>
        <v/>
      </c>
      <c r="R44" s="38"/>
      <c r="S44" s="66"/>
      <c r="U44" s="24"/>
      <c r="V44" t="s">
        <v>112</v>
      </c>
      <c r="W44" s="30"/>
      <c r="X44" s="30"/>
      <c r="Y44" s="30"/>
    </row>
    <row r="45" spans="1:26" ht="13.15" customHeight="1">
      <c r="A45" s="22"/>
      <c r="B45" s="64"/>
      <c r="C45" s="65"/>
      <c r="D45" s="65"/>
      <c r="E45" s="65"/>
      <c r="F45" s="65"/>
      <c r="G45" s="22"/>
      <c r="H45" s="24"/>
      <c r="I45" s="22"/>
      <c r="J45" s="24"/>
      <c r="K45" s="24"/>
      <c r="L45" s="24"/>
      <c r="M45" s="24"/>
      <c r="N45" s="24" t="s">
        <v>77</v>
      </c>
      <c r="O45" s="24"/>
      <c r="P45" s="29"/>
      <c r="Q45" s="84"/>
      <c r="R45" s="38"/>
      <c r="S45" s="66"/>
      <c r="T45" s="29"/>
    </row>
    <row r="46" spans="1:26" ht="7.15" customHeight="1" thickBot="1">
      <c r="A46" s="22"/>
      <c r="B46" s="64"/>
      <c r="C46" s="65"/>
      <c r="D46" s="65"/>
      <c r="E46" s="65"/>
      <c r="F46" s="65"/>
      <c r="G46" s="22"/>
      <c r="H46" s="24"/>
      <c r="I46" s="22"/>
      <c r="J46" s="24"/>
      <c r="N46" s="131"/>
      <c r="O46" s="24"/>
      <c r="P46" s="29"/>
      <c r="Q46" s="129"/>
      <c r="R46" s="38"/>
      <c r="S46"/>
      <c r="T46" s="29"/>
      <c r="U46" s="235"/>
      <c r="V46" s="235"/>
      <c r="W46" s="290" t="s">
        <v>110</v>
      </c>
      <c r="X46" s="290"/>
      <c r="Y46" s="290"/>
      <c r="Z46" s="290"/>
    </row>
    <row r="47" spans="1:26" ht="15.75" thickBot="1">
      <c r="A47" s="22"/>
      <c r="N47" s="171" t="s">
        <v>78</v>
      </c>
      <c r="O47" s="24"/>
      <c r="P47" s="29"/>
      <c r="Q47" s="135">
        <f>COUNTIF(F11:F41,"U")</f>
        <v>0</v>
      </c>
      <c r="R47" s="38"/>
      <c r="S47"/>
      <c r="T47" s="29"/>
      <c r="U47" s="235"/>
      <c r="V47" s="235"/>
      <c r="W47" s="290"/>
      <c r="X47" s="290"/>
      <c r="Y47" s="290"/>
      <c r="Z47" s="290"/>
    </row>
    <row r="48" spans="1:26" ht="23.45" customHeight="1">
      <c r="A48" s="25"/>
      <c r="B48" s="291"/>
      <c r="C48" s="291"/>
      <c r="E48" s="24"/>
      <c r="F48" s="24"/>
      <c r="G48" s="24"/>
      <c r="H48" s="24"/>
      <c r="I48" s="24"/>
      <c r="J48" s="24"/>
      <c r="K48" s="24"/>
      <c r="L48" s="25"/>
      <c r="M48" s="25"/>
      <c r="N48" s="24"/>
      <c r="O48" s="24"/>
      <c r="P48" s="29"/>
      <c r="Q48" s="24"/>
      <c r="R48" s="38"/>
      <c r="S48"/>
      <c r="T48" s="76"/>
      <c r="U48" s="235"/>
      <c r="V48" s="235"/>
      <c r="W48" s="299" t="s">
        <v>115</v>
      </c>
      <c r="X48" s="299"/>
      <c r="Y48" s="299"/>
      <c r="Z48" s="299"/>
    </row>
    <row r="49" spans="1:26" ht="24.6" customHeight="1">
      <c r="A49" s="25"/>
      <c r="B49" s="24"/>
      <c r="C49" s="24"/>
      <c r="E49" s="24"/>
      <c r="F49" s="24"/>
      <c r="G49" s="24"/>
      <c r="H49" s="24"/>
      <c r="I49" s="24"/>
      <c r="J49" s="24"/>
      <c r="K49" s="24"/>
      <c r="L49" s="25"/>
      <c r="M49" s="25"/>
      <c r="P49"/>
      <c r="R49" s="172"/>
      <c r="S49"/>
      <c r="T49" s="77"/>
      <c r="V49" s="298" t="s">
        <v>120</v>
      </c>
      <c r="W49" s="298"/>
      <c r="X49" s="298"/>
      <c r="Y49" s="298"/>
      <c r="Z49" s="298"/>
    </row>
    <row r="50" spans="1:26" ht="9" customHeight="1">
      <c r="A50" s="25"/>
      <c r="B50" s="25"/>
      <c r="C50" s="25"/>
      <c r="D50" s="25"/>
      <c r="E50" s="25"/>
      <c r="F50" s="25"/>
      <c r="G50" s="25"/>
      <c r="H50" s="25"/>
      <c r="I50" s="25"/>
      <c r="J50" s="25"/>
      <c r="K50" s="25"/>
      <c r="L50" s="25"/>
      <c r="M50" s="25"/>
      <c r="P50"/>
      <c r="R50" s="180"/>
      <c r="S50" s="180"/>
      <c r="T50" s="180"/>
      <c r="W50" s="224"/>
      <c r="X50" s="224"/>
      <c r="Y50" s="224"/>
      <c r="Z50" s="224"/>
    </row>
    <row r="51" spans="1:26" s="40" customFormat="1">
      <c r="A51" s="39"/>
      <c r="B51" s="39"/>
      <c r="C51" s="39"/>
      <c r="D51" s="39"/>
      <c r="E51" s="39"/>
      <c r="F51" s="39"/>
      <c r="G51" s="39"/>
      <c r="H51" s="39"/>
      <c r="I51" s="39"/>
      <c r="J51" s="39"/>
      <c r="K51" s="39"/>
      <c r="L51" s="39"/>
      <c r="M51" s="39"/>
      <c r="R51" s="172"/>
      <c r="S51"/>
      <c r="U51"/>
      <c r="V51"/>
      <c r="W51"/>
      <c r="X51"/>
      <c r="Y51"/>
      <c r="Z51"/>
    </row>
    <row r="52" spans="1:26" ht="12.6" customHeight="1">
      <c r="A52" s="25"/>
      <c r="B52" s="24"/>
      <c r="C52" s="24"/>
      <c r="E52" s="24"/>
      <c r="F52" s="24"/>
      <c r="G52" s="24"/>
      <c r="H52" s="24"/>
      <c r="I52" s="24"/>
      <c r="J52" s="24"/>
      <c r="K52" s="24"/>
      <c r="L52" s="25"/>
      <c r="M52" s="25"/>
      <c r="P52" s="197"/>
      <c r="R52" s="172"/>
      <c r="S52"/>
      <c r="T52" s="77"/>
    </row>
    <row r="53" spans="1:26" ht="9" customHeight="1">
      <c r="A53" s="25"/>
      <c r="B53" s="25"/>
      <c r="C53" s="25"/>
      <c r="D53" s="25"/>
      <c r="E53" s="25"/>
      <c r="F53" s="25"/>
      <c r="G53" s="25"/>
      <c r="H53" s="25"/>
      <c r="I53" s="25"/>
      <c r="J53" s="25"/>
      <c r="K53" s="25"/>
      <c r="L53" s="25"/>
      <c r="M53" s="25"/>
      <c r="P53" s="198"/>
      <c r="Q53" s="196"/>
      <c r="R53" s="180"/>
      <c r="S53" s="180"/>
      <c r="T53" s="180"/>
      <c r="U53" s="40"/>
      <c r="V53" s="40"/>
      <c r="W53" s="40"/>
      <c r="X53" s="40"/>
      <c r="Y53" s="40"/>
      <c r="Z53" s="40"/>
    </row>
    <row r="54" spans="1:26" s="40" customFormat="1">
      <c r="A54" s="39"/>
      <c r="B54" s="39"/>
      <c r="C54" s="39"/>
      <c r="D54" s="39"/>
      <c r="E54" s="39"/>
      <c r="F54" s="39"/>
      <c r="G54" s="39"/>
      <c r="H54" s="39"/>
      <c r="I54" s="39"/>
      <c r="J54" s="39"/>
      <c r="K54" s="39"/>
      <c r="L54" s="39"/>
      <c r="M54" s="39"/>
      <c r="N54"/>
      <c r="O54"/>
      <c r="P54" s="31"/>
      <c r="Q54"/>
      <c r="R54" s="172"/>
      <c r="S54"/>
    </row>
    <row r="55" spans="1:26" s="40" customFormat="1">
      <c r="B55" s="42"/>
      <c r="C55" s="43"/>
      <c r="D55" s="43"/>
      <c r="J55" s="174"/>
      <c r="K55" s="174"/>
      <c r="L55" s="174"/>
      <c r="M55" s="174"/>
      <c r="N55" s="174"/>
      <c r="O55" s="174"/>
      <c r="P55" s="44"/>
      <c r="R55" s="56"/>
      <c r="S55" s="57"/>
    </row>
    <row r="56" spans="1:26" s="40" customFormat="1">
      <c r="B56" s="42"/>
      <c r="C56" s="43"/>
      <c r="D56" s="43"/>
      <c r="P56" s="44"/>
      <c r="R56" s="56"/>
      <c r="S56" s="57"/>
    </row>
    <row r="57" spans="1:26" s="40" customFormat="1">
      <c r="B57" s="42"/>
      <c r="C57" s="43"/>
      <c r="D57" s="43"/>
      <c r="K57" s="42"/>
      <c r="P57" s="44"/>
      <c r="R57" s="56"/>
      <c r="S57" s="57"/>
    </row>
    <row r="58" spans="1:26" s="40" customFormat="1">
      <c r="B58" s="42"/>
      <c r="C58" s="43"/>
      <c r="D58" s="43"/>
      <c r="P58" s="44"/>
      <c r="R58" s="56"/>
      <c r="S58" s="57"/>
    </row>
    <row r="59" spans="1:26" s="40" customFormat="1">
      <c r="B59" s="42"/>
      <c r="C59" s="43"/>
      <c r="D59" s="43"/>
      <c r="P59" s="44"/>
      <c r="R59" s="56"/>
      <c r="S59" s="57"/>
    </row>
    <row r="60" spans="1:26" s="40" customFormat="1">
      <c r="B60" s="42"/>
      <c r="C60" s="43"/>
      <c r="D60" s="43"/>
      <c r="P60" s="44"/>
      <c r="R60" s="56"/>
      <c r="S60" s="57"/>
    </row>
    <row r="61" spans="1:26" s="40" customFormat="1">
      <c r="B61" s="42"/>
      <c r="C61" s="43"/>
      <c r="D61" s="43"/>
      <c r="P61" s="44"/>
      <c r="R61" s="56"/>
      <c r="S61" s="57"/>
    </row>
    <row r="62" spans="1:26" s="40" customFormat="1">
      <c r="B62" s="42"/>
      <c r="C62" s="43"/>
      <c r="D62" s="43"/>
      <c r="P62" s="44"/>
      <c r="R62" s="56"/>
      <c r="S62" s="57"/>
    </row>
    <row r="63" spans="1:26" s="40" customFormat="1">
      <c r="B63" s="42"/>
      <c r="C63" s="43"/>
      <c r="D63" s="43"/>
      <c r="P63" s="44"/>
      <c r="R63" s="56"/>
      <c r="S63" s="57"/>
    </row>
    <row r="64" spans="1:26" s="40" customFormat="1">
      <c r="B64" s="175"/>
      <c r="P64" s="44"/>
      <c r="R64" s="56"/>
      <c r="S64" s="57"/>
    </row>
    <row r="65" spans="16:26" s="40" customFormat="1">
      <c r="P65" s="44"/>
      <c r="R65" s="56"/>
      <c r="S65" s="57"/>
      <c r="T65"/>
    </row>
    <row r="66" spans="16:26">
      <c r="U66" s="40"/>
      <c r="V66" s="40"/>
      <c r="W66" s="40"/>
      <c r="X66" s="40"/>
      <c r="Y66" s="40"/>
      <c r="Z66" s="40"/>
    </row>
    <row r="67" spans="16:26">
      <c r="U67" s="40"/>
      <c r="V67" s="40"/>
      <c r="W67" s="40"/>
      <c r="X67" s="40"/>
      <c r="Y67" s="40"/>
      <c r="Z67" s="40"/>
    </row>
    <row r="75" spans="16:26">
      <c r="T75" s="40"/>
    </row>
  </sheetData>
  <sheetProtection algorithmName="SHA-512" hashValue="PNBOfv5rmjhCj114caAHSbNNhXsxRbIW+BoGfXkw6I1pVJtd3wPqEfUPrDx06ZkPsHbWbEHpVl6DFPpu5Yv50w==" saltValue="bRF374mh6cpfPNv4FFgjdA==" spinCount="100000" sheet="1" objects="1" scenarios="1" selectLockedCells="1"/>
  <mergeCells count="14">
    <mergeCell ref="V49:Z49"/>
    <mergeCell ref="W46:Z47"/>
    <mergeCell ref="B10:P10"/>
    <mergeCell ref="B48:C48"/>
    <mergeCell ref="P4:Q4"/>
    <mergeCell ref="B7:B9"/>
    <mergeCell ref="C7:C9"/>
    <mergeCell ref="D7:D9"/>
    <mergeCell ref="E7:E9"/>
    <mergeCell ref="F7:F9"/>
    <mergeCell ref="P7:P8"/>
    <mergeCell ref="J8:K8"/>
    <mergeCell ref="L8:M8"/>
    <mergeCell ref="W48:Z48"/>
  </mergeCells>
  <conditionalFormatting sqref="C11:C41 E11:E41">
    <cfRule type="cellIs" dxfId="134" priority="21" operator="equal">
      <formula>"SO"</formula>
    </cfRule>
    <cfRule type="cellIs" dxfId="133" priority="22" operator="equal">
      <formula>"SA"</formula>
    </cfRule>
  </conditionalFormatting>
  <conditionalFormatting sqref="I11:P11">
    <cfRule type="cellIs" dxfId="132" priority="20" operator="equal">
      <formula>"F"</formula>
    </cfRule>
  </conditionalFormatting>
  <conditionalFormatting sqref="F11:F41">
    <cfRule type="cellIs" dxfId="131" priority="18" operator="equal">
      <formula>"SO"</formula>
    </cfRule>
    <cfRule type="cellIs" dxfId="130" priority="19" operator="equal">
      <formula>"SA"</formula>
    </cfRule>
  </conditionalFormatting>
  <conditionalFormatting sqref="D11:D41">
    <cfRule type="cellIs" dxfId="129" priority="17" operator="equal">
      <formula>"F"</formula>
    </cfRule>
  </conditionalFormatting>
  <conditionalFormatting sqref="O11:O41">
    <cfRule type="cellIs" dxfId="128" priority="16" operator="greaterThan">
      <formula>0.416666666666667</formula>
    </cfRule>
  </conditionalFormatting>
  <conditionalFormatting sqref="O41">
    <cfRule type="expression" dxfId="127" priority="15">
      <formula>AND($D41&lt;&gt;0,AND($F41="",$E41="",$G41=""))</formula>
    </cfRule>
  </conditionalFormatting>
  <conditionalFormatting sqref="O11:O40">
    <cfRule type="expression" dxfId="126" priority="14">
      <formula>AND($D11&lt;&gt;0,AND($F11="",$E11="",$G11=""))</formula>
    </cfRule>
  </conditionalFormatting>
  <conditionalFormatting sqref="T11">
    <cfRule type="cellIs" dxfId="125" priority="13" operator="equal">
      <formula>"F"</formula>
    </cfRule>
  </conditionalFormatting>
  <conditionalFormatting sqref="Q11:Q41">
    <cfRule type="cellIs" dxfId="124" priority="12" operator="equal">
      <formula>"F"</formula>
    </cfRule>
  </conditionalFormatting>
  <conditionalFormatting sqref="G11:H11">
    <cfRule type="cellIs" dxfId="123" priority="11" operator="equal">
      <formula>"F"</formula>
    </cfRule>
  </conditionalFormatting>
  <conditionalFormatting sqref="N12:N40">
    <cfRule type="cellIs" dxfId="122" priority="10" operator="equal">
      <formula>"F"</formula>
    </cfRule>
  </conditionalFormatting>
  <conditionalFormatting sqref="O5">
    <cfRule type="containsText" dxfId="121" priority="5" operator="containsText" text="bedeutet:">
      <formula>NOT(ISERROR(SEARCH("bedeutet:",O5)))</formula>
    </cfRule>
    <cfRule type="containsText" dxfId="120" priority="6" operator="containsText" text="bedeutet:">
      <formula>NOT(ISERROR(SEARCH("bedeutet:",O5)))</formula>
    </cfRule>
    <cfRule type="containsText" dxfId="119" priority="7" operator="containsText" text="bedeutet:">
      <formula>NOT(ISERROR(SEARCH("bedeutet:",O5)))</formula>
    </cfRule>
    <cfRule type="cellIs" dxfId="118" priority="8" operator="equal">
      <formula>"bedeutet:"</formula>
    </cfRule>
    <cfRule type="cellIs" dxfId="117" priority="9" operator="equal">
      <formula>"bedeutet:"</formula>
    </cfRule>
  </conditionalFormatting>
  <conditionalFormatting sqref="O41">
    <cfRule type="expression" dxfId="116" priority="4">
      <formula>AND($D41&lt;&gt;0,AND($F41="",$E41="",$G41=""))</formula>
    </cfRule>
  </conditionalFormatting>
  <conditionalFormatting sqref="Q10:Q42">
    <cfRule type="cellIs" dxfId="115" priority="3" operator="lessThan">
      <formula>0</formula>
    </cfRule>
  </conditionalFormatting>
  <conditionalFormatting sqref="Q43:Q47">
    <cfRule type="cellIs" dxfId="114" priority="2" operator="equal">
      <formula>0</formula>
    </cfRule>
  </conditionalFormatting>
  <conditionalFormatting sqref="B11:B41">
    <cfRule type="timePeriod" dxfId="113" priority="1" timePeriod="today">
      <formula>FLOOR(B11,1)=TODAY()</formula>
    </cfRule>
  </conditionalFormatting>
  <hyperlinks>
    <hyperlink ref="W46:Z47" r:id="rId1" display="„Der Arbeitszeit-Checker“ von Simone Back für www.arbeitszeit-klug-gestalten.de " xr:uid="{00000000-0004-0000-0800-000000000000}"/>
    <hyperlink ref="W48:Z48" r:id="rId2" display="https://creativecommons.org/licenses/by-sa/4.0/deed.de" xr:uid="{00000000-0004-0000-0800-000001000000}"/>
  </hyperlinks>
  <pageMargins left="0.39370078740157483" right="0.39370078740157483" top="0.98425196850393704" bottom="0.39370078740157483" header="0.31496062992125984" footer="0.31496062992125984"/>
  <pageSetup paperSize="9" scale="69"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Hallo!</vt:lpstr>
      <vt:lpstr>Anleitung</vt:lpstr>
      <vt:lpstr>Jan</vt:lpstr>
      <vt:lpstr>Feb</vt:lpstr>
      <vt:lpstr>März</vt:lpstr>
      <vt:lpstr>April</vt:lpstr>
      <vt:lpstr>Mai</vt:lpstr>
      <vt:lpstr>Juni</vt:lpstr>
      <vt:lpstr>Juli</vt:lpstr>
      <vt:lpstr>Aug</vt:lpstr>
      <vt:lpstr>Sept</vt:lpstr>
      <vt:lpstr>Okt</vt:lpstr>
      <vt:lpstr>Nov</vt:lpstr>
      <vt:lpstr>Dez</vt:lpstr>
      <vt:lpstr>Gleitzeitsaldo</vt:lpstr>
      <vt:lpstr>meine Daten</vt:lpstr>
      <vt:lpstr>Feiertage</vt:lpstr>
      <vt:lpstr>April!Druckbereich</vt:lpstr>
      <vt:lpstr>Aug!Druckbereich</vt:lpstr>
      <vt:lpstr>Dez!Druckbereich</vt:lpstr>
      <vt:lpstr>Feb!Druckbereich</vt:lpstr>
      <vt:lpstr>Jan!Druckbereich</vt:lpstr>
      <vt:lpstr>Juli!Druckbereich</vt:lpstr>
      <vt:lpstr>Juni!Druckbereich</vt:lpstr>
      <vt:lpstr>Mai!Druckbereich</vt:lpstr>
      <vt:lpstr>März!Druckbereich</vt:lpstr>
      <vt:lpstr>'meine Daten'!Druckbereich</vt:lpstr>
      <vt:lpstr>Nov!Druckbereich</vt:lpstr>
      <vt:lpstr>Okt!Druckbereich</vt:lpstr>
      <vt:lpstr>Sept!Druckbereich</vt:lpstr>
      <vt:lpstr>Jahr</vt:lpstr>
      <vt:lpstr>Ostern</vt:lpstr>
      <vt:lpstr>Ostersonntag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Arbeitszeit-Checker</dc:title>
  <dc:creator>Simone Back</dc:creator>
  <cp:lastModifiedBy>Elisabeth Schömann</cp:lastModifiedBy>
  <cp:lastPrinted>2018-02-09T12:10:52Z</cp:lastPrinted>
  <dcterms:created xsi:type="dcterms:W3CDTF">2012-10-26T13:44:49Z</dcterms:created>
  <dcterms:modified xsi:type="dcterms:W3CDTF">2022-12-21T13:29:30Z</dcterms:modified>
  <cp:category>Kennwort: azkg wie arbeitszeit klug gestalten</cp:category>
</cp:coreProperties>
</file>